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2023_ateliér\PROJEKTY\Chanovice čp 14 děcák\"/>
    </mc:Choice>
  </mc:AlternateContent>
  <bookViews>
    <workbookView xWindow="10200" yWindow="0" windowWidth="18450" windowHeight="7740" activeTab="1"/>
  </bookViews>
  <sheets>
    <sheet name="Rekapitulace stavby" sheetId="1" r:id="rId1"/>
    <sheet name="specifikace" sheetId="2" r:id="rId2"/>
  </sheets>
  <definedNames>
    <definedName name="_xlnm._FilterDatabase" localSheetId="1" hidden="1">specifikace!$C$128:$K$200</definedName>
    <definedName name="_xlnm.Print_Titles" localSheetId="0">'Rekapitulace stavby'!$92:$92</definedName>
    <definedName name="_xlnm.Print_Titles" localSheetId="1">specifikace!$128:$128</definedName>
    <definedName name="_xlnm.Print_Area" localSheetId="0">'Rekapitulace stavby'!$D$4:$AO$76,'Rekapitulace stavby'!$C$82:$AQ$96</definedName>
    <definedName name="_xlnm.Print_Area" localSheetId="1">specifikace!$C$4:$J$76,specifikace!$C$82:$J$110,specifikace!$C$116:$J$200</definedName>
  </definedNames>
  <calcPr calcId="152511"/>
</workbook>
</file>

<file path=xl/calcChain.xml><?xml version="1.0" encoding="utf-8"?>
<calcChain xmlns="http://schemas.openxmlformats.org/spreadsheetml/2006/main">
  <c r="J148" i="2" l="1"/>
  <c r="BK148" i="2"/>
  <c r="J147" i="2"/>
  <c r="BK147" i="2"/>
  <c r="P175" i="2" l="1"/>
  <c r="R175" i="2"/>
  <c r="T175" i="2"/>
  <c r="BK175" i="2"/>
  <c r="J193" i="2" l="1"/>
  <c r="BF193" i="2" s="1"/>
  <c r="P193" i="2"/>
  <c r="R193" i="2"/>
  <c r="T193" i="2"/>
  <c r="BE193" i="2"/>
  <c r="BG193" i="2"/>
  <c r="BH193" i="2"/>
  <c r="BI193" i="2"/>
  <c r="BK193" i="2"/>
  <c r="J192" i="2"/>
  <c r="BF192" i="2" s="1"/>
  <c r="P192" i="2"/>
  <c r="R192" i="2"/>
  <c r="T192" i="2"/>
  <c r="BE192" i="2"/>
  <c r="BG192" i="2"/>
  <c r="BH192" i="2"/>
  <c r="BI192" i="2"/>
  <c r="BK192" i="2"/>
  <c r="J37" i="2" l="1"/>
  <c r="J36" i="2"/>
  <c r="AY95" i="1"/>
  <c r="J35" i="2"/>
  <c r="AX95" i="1" s="1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R183" i="2"/>
  <c r="P183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J125" i="2"/>
  <c r="F123" i="2"/>
  <c r="E121" i="2"/>
  <c r="J91" i="2"/>
  <c r="F89" i="2"/>
  <c r="E87" i="2"/>
  <c r="J24" i="2"/>
  <c r="E24" i="2"/>
  <c r="J126" i="2" s="1"/>
  <c r="J23" i="2"/>
  <c r="J18" i="2"/>
  <c r="E18" i="2"/>
  <c r="F126" i="2" s="1"/>
  <c r="J17" i="2"/>
  <c r="J12" i="2"/>
  <c r="J123" i="2" s="1"/>
  <c r="E7" i="2"/>
  <c r="E119" i="2" s="1"/>
  <c r="L90" i="1"/>
  <c r="AM90" i="1"/>
  <c r="AM89" i="1"/>
  <c r="L89" i="1"/>
  <c r="AM87" i="1"/>
  <c r="L87" i="1"/>
  <c r="L85" i="1"/>
  <c r="L84" i="1"/>
  <c r="BK200" i="2"/>
  <c r="J199" i="2"/>
  <c r="BK196" i="2"/>
  <c r="J196" i="2"/>
  <c r="BK195" i="2"/>
  <c r="J195" i="2"/>
  <c r="BK190" i="2"/>
  <c r="BK199" i="2"/>
  <c r="J190" i="2"/>
  <c r="BK189" i="2"/>
  <c r="J200" i="2"/>
  <c r="J189" i="2"/>
  <c r="BK188" i="2"/>
  <c r="J188" i="2"/>
  <c r="BK187" i="2"/>
  <c r="J187" i="2"/>
  <c r="BK186" i="2"/>
  <c r="J186" i="2"/>
  <c r="BK185" i="2"/>
  <c r="J185" i="2"/>
  <c r="BK183" i="2"/>
  <c r="J183" i="2"/>
  <c r="BK181" i="2"/>
  <c r="J181" i="2"/>
  <c r="BK180" i="2"/>
  <c r="J180" i="2"/>
  <c r="BK179" i="2"/>
  <c r="J179" i="2"/>
  <c r="BK178" i="2"/>
  <c r="J178" i="2"/>
  <c r="BK173" i="2"/>
  <c r="J173" i="2"/>
  <c r="BK172" i="2"/>
  <c r="J172" i="2"/>
  <c r="BK170" i="2"/>
  <c r="J170" i="2"/>
  <c r="BK169" i="2"/>
  <c r="J169" i="2"/>
  <c r="BK168" i="2"/>
  <c r="J168" i="2"/>
  <c r="BK167" i="2"/>
  <c r="J167" i="2"/>
  <c r="BK165" i="2"/>
  <c r="J165" i="2"/>
  <c r="BK164" i="2"/>
  <c r="J164" i="2"/>
  <c r="BK163" i="2"/>
  <c r="J163" i="2"/>
  <c r="BK162" i="2"/>
  <c r="J162" i="2"/>
  <c r="BK161" i="2"/>
  <c r="J161" i="2"/>
  <c r="BK160" i="2"/>
  <c r="J160" i="2"/>
  <c r="BK158" i="2"/>
  <c r="J158" i="2"/>
  <c r="BK157" i="2"/>
  <c r="J157" i="2"/>
  <c r="BK156" i="2"/>
  <c r="J156" i="2"/>
  <c r="BK155" i="2"/>
  <c r="J155" i="2"/>
  <c r="BK154" i="2"/>
  <c r="J154" i="2"/>
  <c r="BK153" i="2"/>
  <c r="J153" i="2"/>
  <c r="BK152" i="2"/>
  <c r="J152" i="2"/>
  <c r="BK151" i="2"/>
  <c r="J151" i="2"/>
  <c r="BK150" i="2"/>
  <c r="J150" i="2"/>
  <c r="BK149" i="2"/>
  <c r="J149" i="2"/>
  <c r="BK146" i="2"/>
  <c r="J146" i="2"/>
  <c r="BK145" i="2"/>
  <c r="J145" i="2"/>
  <c r="BK144" i="2"/>
  <c r="J144" i="2"/>
  <c r="BK143" i="2"/>
  <c r="J143" i="2"/>
  <c r="BK142" i="2"/>
  <c r="J142" i="2"/>
  <c r="BK141" i="2"/>
  <c r="J141" i="2"/>
  <c r="BK140" i="2"/>
  <c r="J140" i="2"/>
  <c r="BK139" i="2"/>
  <c r="J139" i="2"/>
  <c r="BK138" i="2"/>
  <c r="J138" i="2"/>
  <c r="BK137" i="2"/>
  <c r="J137" i="2"/>
  <c r="BK136" i="2"/>
  <c r="J136" i="2"/>
  <c r="BK135" i="2"/>
  <c r="J135" i="2"/>
  <c r="BK134" i="2"/>
  <c r="J134" i="2"/>
  <c r="BK133" i="2"/>
  <c r="J133" i="2"/>
  <c r="BK132" i="2"/>
  <c r="J132" i="2"/>
  <c r="AS94" i="1"/>
  <c r="BK131" i="2" l="1"/>
  <c r="J131" i="2" s="1"/>
  <c r="J98" i="2" s="1"/>
  <c r="P131" i="2"/>
  <c r="R131" i="2"/>
  <c r="T131" i="2"/>
  <c r="BK159" i="2"/>
  <c r="J159" i="2" s="1"/>
  <c r="J99" i="2" s="1"/>
  <c r="P159" i="2"/>
  <c r="R159" i="2"/>
  <c r="T159" i="2"/>
  <c r="BK166" i="2"/>
  <c r="J166" i="2" s="1"/>
  <c r="J100" i="2" s="1"/>
  <c r="P166" i="2"/>
  <c r="R166" i="2"/>
  <c r="T166" i="2"/>
  <c r="BK171" i="2"/>
  <c r="J171" i="2" s="1"/>
  <c r="J101" i="2" s="1"/>
  <c r="T171" i="2"/>
  <c r="BK177" i="2"/>
  <c r="J177" i="2" s="1"/>
  <c r="J104" i="2" s="1"/>
  <c r="P177" i="2"/>
  <c r="R177" i="2"/>
  <c r="T177" i="2"/>
  <c r="BK184" i="2"/>
  <c r="J184" i="2" s="1"/>
  <c r="J105" i="2" s="1"/>
  <c r="P198" i="2"/>
  <c r="P197" i="2" s="1"/>
  <c r="P171" i="2"/>
  <c r="R171" i="2"/>
  <c r="R184" i="2"/>
  <c r="BK198" i="2"/>
  <c r="BK197" i="2" s="1"/>
  <c r="J197" i="2" s="1"/>
  <c r="J108" i="2" s="1"/>
  <c r="P184" i="2"/>
  <c r="R198" i="2"/>
  <c r="R197" i="2" s="1"/>
  <c r="T184" i="2"/>
  <c r="BK191" i="2"/>
  <c r="J191" i="2" s="1"/>
  <c r="J106" i="2" s="1"/>
  <c r="P191" i="2"/>
  <c r="R191" i="2"/>
  <c r="T191" i="2"/>
  <c r="BK194" i="2"/>
  <c r="J194" i="2" s="1"/>
  <c r="J107" i="2" s="1"/>
  <c r="P194" i="2"/>
  <c r="R194" i="2"/>
  <c r="T194" i="2"/>
  <c r="T198" i="2"/>
  <c r="T197" i="2" s="1"/>
  <c r="BF157" i="2"/>
  <c r="BF200" i="2"/>
  <c r="J103" i="2"/>
  <c r="E85" i="2"/>
  <c r="F92" i="2"/>
  <c r="J92" i="2"/>
  <c r="BF132" i="2"/>
  <c r="BF133" i="2"/>
  <c r="BF134" i="2"/>
  <c r="BF135" i="2"/>
  <c r="BF136" i="2"/>
  <c r="BF137" i="2"/>
  <c r="BF138" i="2"/>
  <c r="BF139" i="2"/>
  <c r="BF140" i="2"/>
  <c r="BF141" i="2"/>
  <c r="BF142" i="2"/>
  <c r="BF143" i="2"/>
  <c r="BF144" i="2"/>
  <c r="BF145" i="2"/>
  <c r="BF146" i="2"/>
  <c r="BF149" i="2"/>
  <c r="BF150" i="2"/>
  <c r="BF151" i="2"/>
  <c r="BF152" i="2"/>
  <c r="BF153" i="2"/>
  <c r="BF154" i="2"/>
  <c r="BF155" i="2"/>
  <c r="BF156" i="2"/>
  <c r="BF158" i="2"/>
  <c r="BF160" i="2"/>
  <c r="BF161" i="2"/>
  <c r="BF162" i="2"/>
  <c r="BF163" i="2"/>
  <c r="BF164" i="2"/>
  <c r="BF165" i="2"/>
  <c r="BF167" i="2"/>
  <c r="BF168" i="2"/>
  <c r="BF169" i="2"/>
  <c r="BF170" i="2"/>
  <c r="BF172" i="2"/>
  <c r="BF173" i="2"/>
  <c r="BF178" i="2"/>
  <c r="BF179" i="2"/>
  <c r="BF180" i="2"/>
  <c r="BF181" i="2"/>
  <c r="BF183" i="2"/>
  <c r="BF185" i="2"/>
  <c r="BF186" i="2"/>
  <c r="BF187" i="2"/>
  <c r="BF188" i="2"/>
  <c r="BF189" i="2"/>
  <c r="BF190" i="2"/>
  <c r="BF199" i="2"/>
  <c r="BF195" i="2"/>
  <c r="BF196" i="2"/>
  <c r="F36" i="2"/>
  <c r="BC95" i="1" s="1"/>
  <c r="BC94" i="1" s="1"/>
  <c r="W32" i="1" s="1"/>
  <c r="F33" i="2"/>
  <c r="AZ95" i="1" s="1"/>
  <c r="AZ94" i="1" s="1"/>
  <c r="W29" i="1" s="1"/>
  <c r="J33" i="2"/>
  <c r="AV95" i="1" s="1"/>
  <c r="F37" i="2"/>
  <c r="BD95" i="1" s="1"/>
  <c r="BD94" i="1" s="1"/>
  <c r="W33" i="1" s="1"/>
  <c r="F35" i="2"/>
  <c r="BB95" i="1" s="1"/>
  <c r="BB94" i="1" s="1"/>
  <c r="W31" i="1" s="1"/>
  <c r="P174" i="2" l="1"/>
  <c r="R174" i="2"/>
  <c r="R130" i="2"/>
  <c r="T174" i="2"/>
  <c r="P130" i="2"/>
  <c r="P129" i="2" s="1"/>
  <c r="AU95" i="1" s="1"/>
  <c r="AU94" i="1" s="1"/>
  <c r="T130" i="2"/>
  <c r="BK130" i="2"/>
  <c r="J130" i="2" s="1"/>
  <c r="J97" i="2" s="1"/>
  <c r="BK174" i="2"/>
  <c r="J174" i="2" s="1"/>
  <c r="J102" i="2" s="1"/>
  <c r="J198" i="2"/>
  <c r="J109" i="2" s="1"/>
  <c r="AV94" i="1"/>
  <c r="AK29" i="1" s="1"/>
  <c r="AY94" i="1"/>
  <c r="J34" i="2"/>
  <c r="AW95" i="1" s="1"/>
  <c r="AT95" i="1" s="1"/>
  <c r="AX94" i="1"/>
  <c r="F34" i="2"/>
  <c r="BA95" i="1" s="1"/>
  <c r="BA94" i="1" s="1"/>
  <c r="AW94" i="1" s="1"/>
  <c r="AK30" i="1" s="1"/>
  <c r="R129" i="2" l="1"/>
  <c r="T129" i="2"/>
  <c r="BK129" i="2"/>
  <c r="J129" i="2" s="1"/>
  <c r="J96" i="2" s="1"/>
  <c r="AT94" i="1"/>
  <c r="W30" i="1"/>
  <c r="J30" i="2" l="1"/>
  <c r="AG95" i="1" s="1"/>
  <c r="AN95" i="1" s="1"/>
  <c r="J39" i="2" l="1"/>
  <c r="AG94" i="1"/>
  <c r="AN94" i="1" s="1"/>
  <c r="AK26" i="1" l="1"/>
  <c r="AK35" i="1" s="1"/>
</calcChain>
</file>

<file path=xl/sharedStrings.xml><?xml version="1.0" encoding="utf-8"?>
<sst xmlns="http://schemas.openxmlformats.org/spreadsheetml/2006/main" count="1083" uniqueCount="322">
  <si>
    <t>Export Komplet</t>
  </si>
  <si>
    <t/>
  </si>
  <si>
    <t>2.0</t>
  </si>
  <si>
    <t>False</t>
  </si>
  <si>
    <t>{9fc9ac55-b829-4ea5-9271-cd538822a49c}</t>
  </si>
  <si>
    <t>&gt;&gt;  skryté sloupce  &lt;&lt;</t>
  </si>
  <si>
    <t>0,01</t>
  </si>
  <si>
    <t>21</t>
  </si>
  <si>
    <t>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</si>
  <si>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</si>
  <si>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</si>
  <si>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</si>
  <si>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</si>
  <si>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</si>
  <si>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</si>
  <si>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</si>
  <si>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</si>
  <si>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</si>
  <si>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</si>
  <si>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</si>
  <si>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</si>
  <si>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</si>
  <si>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</si>
  <si>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</si>
  <si>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</si>
  <si>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EGF, spol. s r.o., Na Tržišti 862, 342 01 Sušice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</si>
  <si>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</si>
  <si>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</si>
  <si>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</si>
  <si>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</si>
  <si>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</si>
  <si>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</si>
  <si>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</si>
  <si>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</si>
  <si>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</si>
  <si>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</si>
  <si>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</si>
  <si>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</si>
  <si>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</si>
  <si>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</si>
  <si>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</si>
  <si>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</si>
  <si>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</si>
  <si>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</si>
  <si>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</si>
  <si>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</si>
  <si>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</si>
  <si>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</si>
  <si>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</si>
  <si>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</si>
  <si>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</si>
  <si>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</si>
  <si>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</si>
  <si>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</si>
  <si>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</si>
  <si>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</si>
  <si>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</si>
  <si>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</si>
  <si>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</si>
  <si>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</si>
  <si>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</si>
  <si>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</si>
  <si>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</si>
  <si>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</si>
  <si>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</si>
  <si>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</si>
  <si>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</si>
  <si>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</si>
  <si>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</si>
  <si>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</si>
  <si>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</si>
  <si>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</si>
  <si>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</si>
  <si>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</si>
  <si>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</si>
  <si>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01 - SZ a JV pohled</t>
  </si>
  <si>
    <t>STA</t>
  </si>
  <si>
    <t>{230e155f-7bd5-4b75-a727-65c88677c532}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</si>
  <si>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</si>
  <si>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</si>
  <si>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</si>
  <si>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</si>
  <si>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</si>
  <si>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</si>
  <si>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</si>
  <si>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</si>
  <si>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</si>
  <si>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</si>
  <si>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</si>
  <si>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</si>
  <si>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</si>
  <si>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</si>
  <si>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741 - Elektroinstalace - silnoproud</t>
  </si>
  <si>
    <t xml:space="preserve">    764 - Konstrukce klempířské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</si>
  <si>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</si>
  <si>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</si>
  <si>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</si>
  <si>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</si>
  <si>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</si>
  <si>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</si>
  <si>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</si>
  <si>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</si>
  <si>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</si>
  <si>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</si>
  <si>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</si>
  <si>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</si>
  <si>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</si>
  <si>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</si>
  <si>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</si>
  <si>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</si>
  <si>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</si>
  <si>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</si>
  <si>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</si>
  <si>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</si>
  <si>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</si>
  <si>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</si>
  <si>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</si>
  <si>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629991001</t>
  </si>
  <si>
    <t>Zakrytí podélných ploch fólií volně položenou</t>
  </si>
  <si>
    <t>m2</t>
  </si>
  <si>
    <t>4</t>
  </si>
  <si>
    <t>2</t>
  </si>
  <si>
    <t>1200991747</t>
  </si>
  <si>
    <t>VV</t>
  </si>
  <si>
    <t>629991011</t>
  </si>
  <si>
    <t>Zakrytí výplní otvorů a svislých ploch fólií přilepenou lepící páskou</t>
  </si>
  <si>
    <t>-1908464054</t>
  </si>
  <si>
    <t>3</t>
  </si>
  <si>
    <t>629995101</t>
  </si>
  <si>
    <t>Očištění vnějších ploch tlakovou vodou</t>
  </si>
  <si>
    <t>1766751408</t>
  </si>
  <si>
    <t>m</t>
  </si>
  <si>
    <t>5</t>
  </si>
  <si>
    <t>622131121</t>
  </si>
  <si>
    <t>Penetrační disperzní nátěr vnějších stěn nanášený ručně</t>
  </si>
  <si>
    <t>-1799768305</t>
  </si>
  <si>
    <t>622335102</t>
  </si>
  <si>
    <t>Oprava cementové hladké omítky vnějších stěn v rozsahu do 30%</t>
  </si>
  <si>
    <t>-1255557254</t>
  </si>
  <si>
    <t>7</t>
  </si>
  <si>
    <t>622222001</t>
  </si>
  <si>
    <t>Montáž kontaktního zateplení vnějšího ostění, nadpraží nebo parapetu hl. špalety do 200 mm lepením desek z minerální vlny tl do 40 mm</t>
  </si>
  <si>
    <t>1234077611</t>
  </si>
  <si>
    <t>8</t>
  </si>
  <si>
    <t>M</t>
  </si>
  <si>
    <t>63140348</t>
  </si>
  <si>
    <t>1321842216</t>
  </si>
  <si>
    <t>9</t>
  </si>
  <si>
    <t>622221001</t>
  </si>
  <si>
    <t>Montáž kontaktního zateplení vnějších stěn lepením a mechanickým kotvením desek z minerální vlny s podélnou orientací vláken tl do 40 mm</t>
  </si>
  <si>
    <t>-1533829362</t>
  </si>
  <si>
    <t>10</t>
  </si>
  <si>
    <t>942525880</t>
  </si>
  <si>
    <t>11</t>
  </si>
  <si>
    <t>622221031</t>
  </si>
  <si>
    <t>-959871844</t>
  </si>
  <si>
    <t>12</t>
  </si>
  <si>
    <t>63151531</t>
  </si>
  <si>
    <t>-1673590337</t>
  </si>
  <si>
    <t>13</t>
  </si>
  <si>
    <t>622251105</t>
  </si>
  <si>
    <t>Příplatek k cenám kontaktního zateplení stěn za použití tepelněizolačních zátek z minerální vlny</t>
  </si>
  <si>
    <t>-792609776</t>
  </si>
  <si>
    <t>14</t>
  </si>
  <si>
    <t>622251011</t>
  </si>
  <si>
    <t>1268901085</t>
  </si>
  <si>
    <t>622251041</t>
  </si>
  <si>
    <t>Příplatek k cenám kontaktního zateplení vnějších stěn za upevnění izolace tl do 160 mm přes 22,5 m</t>
  </si>
  <si>
    <t>-1173690392</t>
  </si>
  <si>
    <t>16</t>
  </si>
  <si>
    <t>622252001</t>
  </si>
  <si>
    <t>Montáž profilů kontaktního zateplení připevněných mechanicky</t>
  </si>
  <si>
    <t>30122511</t>
  </si>
  <si>
    <t>59051624</t>
  </si>
  <si>
    <t>profil zakládací Al tl 1,0mm pro ETICS pro izolant tl 30mm</t>
  </si>
  <si>
    <t>-606383021</t>
  </si>
  <si>
    <t>59051634</t>
  </si>
  <si>
    <t>1493095305</t>
  </si>
  <si>
    <t>622252002</t>
  </si>
  <si>
    <t>Montáž profilů kontaktního zateplení lepených</t>
  </si>
  <si>
    <t>-128608167</t>
  </si>
  <si>
    <t>59051476</t>
  </si>
  <si>
    <t>profil začišťovací PVC 9mm s výztužnou tkaninou pro ostění ETICS</t>
  </si>
  <si>
    <t>-480305430</t>
  </si>
  <si>
    <t>59051510</t>
  </si>
  <si>
    <t>profil začišťovací s okapnicí PVC s výztužnou tkaninou pro nadpraží ETICS</t>
  </si>
  <si>
    <t>-1745975812</t>
  </si>
  <si>
    <t>59051512</t>
  </si>
  <si>
    <t>profil začišťovací s okapnicí PVC s výztužnou tkaninou pro parapet ETICS</t>
  </si>
  <si>
    <t>1835090663</t>
  </si>
  <si>
    <t>59051486</t>
  </si>
  <si>
    <t>profil rohový PVC 15x15mm s výztužnou tkaninou š 100mm pro ETICS</t>
  </si>
  <si>
    <t>-1908170702</t>
  </si>
  <si>
    <t>622142001</t>
  </si>
  <si>
    <t>Potažení vnějších stěn sklovláknitým pletivem vtlačeným do tenkovrstvé hmoty</t>
  </si>
  <si>
    <t>862562258</t>
  </si>
  <si>
    <t>622531021</t>
  </si>
  <si>
    <t>Tenkovrstvá silikonová zrnitá omítka tl. 2,0 mm včetně penetrace vnějších stěn</t>
  </si>
  <si>
    <t>1235886307</t>
  </si>
  <si>
    <t>629135101</t>
  </si>
  <si>
    <t>Vyrovnávací vrstva pod klempířské prvky z MC š do 150 mm</t>
  </si>
  <si>
    <t>1130412251</t>
  </si>
  <si>
    <t>Ostatní konstrukce a práce, bourání</t>
  </si>
  <si>
    <t>941211112</t>
  </si>
  <si>
    <t>Montáž lešení řadového rámového lehkého zatížení do 200 kg/m2 š do 0,9 m v do 25 m</t>
  </si>
  <si>
    <t>-2035667873</t>
  </si>
  <si>
    <t>32</t>
  </si>
  <si>
    <t>941211211</t>
  </si>
  <si>
    <t>-729952708</t>
  </si>
  <si>
    <t>941211812</t>
  </si>
  <si>
    <t>Demontáž lešení řadového rámového lehkého zatížení do 200 kg/m2 š do 0,9 m v do 25 m</t>
  </si>
  <si>
    <t>1457823246</t>
  </si>
  <si>
    <t>944511111</t>
  </si>
  <si>
    <t>Montáž ochranné sítě z textilie z umělých vláken</t>
  </si>
  <si>
    <t>1485273138</t>
  </si>
  <si>
    <t>944511211</t>
  </si>
  <si>
    <t>Příplatek k ochranné síti za první a ZKD den použití</t>
  </si>
  <si>
    <t>-1829642509</t>
  </si>
  <si>
    <t>944511811</t>
  </si>
  <si>
    <t>Demontáž ochranné sítě z textilie z umělých vláken</t>
  </si>
  <si>
    <t>1521974560</t>
  </si>
  <si>
    <t>997</t>
  </si>
  <si>
    <t>Přesun sutě</t>
  </si>
  <si>
    <t>997013117</t>
  </si>
  <si>
    <t>Vnitrostaveništní doprava suti a vybouraných hmot pro budovy v do 24 m s použitím mechanizace</t>
  </si>
  <si>
    <t>t</t>
  </si>
  <si>
    <t>-480264174</t>
  </si>
  <si>
    <t>997013501</t>
  </si>
  <si>
    <t>Odvoz suti a vybouraných hmot na skládku nebo meziskládku do 1 km se složením</t>
  </si>
  <si>
    <t>-1765079220</t>
  </si>
  <si>
    <t>997013509</t>
  </si>
  <si>
    <t>Příplatek k odvozu suti a vybouraných hmot na skládku ZKD 1 km přes 1 km</t>
  </si>
  <si>
    <t>1122891549</t>
  </si>
  <si>
    <t>997013631</t>
  </si>
  <si>
    <t>Poplatek za uložení na skládce (skládkovné) stavebního odpadu směsného kód odpadu 17 09 04</t>
  </si>
  <si>
    <t>-501415094</t>
  </si>
  <si>
    <t>998</t>
  </si>
  <si>
    <t>Přesun hmot</t>
  </si>
  <si>
    <t>998011003</t>
  </si>
  <si>
    <t>Přesun hmot pro budovy zděné v do 24 m</t>
  </si>
  <si>
    <t>182818462</t>
  </si>
  <si>
    <t>998011017</t>
  </si>
  <si>
    <t>Příplatek k přesunu hmot pro budovy zděné za zvětšený přesun do 3000 m</t>
  </si>
  <si>
    <t>270758826</t>
  </si>
  <si>
    <t>PSV</t>
  </si>
  <si>
    <t>Práce a dodávky PSV</t>
  </si>
  <si>
    <t>741</t>
  </si>
  <si>
    <t>Elektroinstalace - silnoproud</t>
  </si>
  <si>
    <t>741421811</t>
  </si>
  <si>
    <t>Demontáž drátu nebo lana svodového vedení D do 8 mm kolmý svod</t>
  </si>
  <si>
    <t>384119008</t>
  </si>
  <si>
    <t>1062784385</t>
  </si>
  <si>
    <t>741410003</t>
  </si>
  <si>
    <t>Montáž vodič uzemňovací drát nebo lano D do 10 mm na povrchu</t>
  </si>
  <si>
    <t>1882669605</t>
  </si>
  <si>
    <t>35441072</t>
  </si>
  <si>
    <t>drát D 8mm FeZn pro hromosvod</t>
  </si>
  <si>
    <t>kg</t>
  </si>
  <si>
    <t>1447313172</t>
  </si>
  <si>
    <t>741-002</t>
  </si>
  <si>
    <t>Revize hromosvodu</t>
  </si>
  <si>
    <t>soub</t>
  </si>
  <si>
    <t>348288212</t>
  </si>
  <si>
    <t>764</t>
  </si>
  <si>
    <t>Konstrukce klempířské</t>
  </si>
  <si>
    <t>764002861</t>
  </si>
  <si>
    <t>1686449525</t>
  </si>
  <si>
    <t>764216645</t>
  </si>
  <si>
    <t>Oplechování rovných parapetů celoplošně lepené z Pz s povrchovou úpravou rš 400 mm</t>
  </si>
  <si>
    <t>1283419106</t>
  </si>
  <si>
    <t>764218624</t>
  </si>
  <si>
    <t>-63412746</t>
  </si>
  <si>
    <t>998764103</t>
  </si>
  <si>
    <t>Přesun hmot tonážní pro konstrukce klempířské v objektech v do 24 m</t>
  </si>
  <si>
    <t>623319636</t>
  </si>
  <si>
    <t>998764194</t>
  </si>
  <si>
    <t>Příplatek k přesunu hmot tonážní 764 za zvětšený přesun do 1000 m</t>
  </si>
  <si>
    <t>1906869041</t>
  </si>
  <si>
    <t>998764199</t>
  </si>
  <si>
    <t>Příplatek k přesunu hmot tonážní 764 za zvětšený přesun ZKD 1000 m přes 1000 m</t>
  </si>
  <si>
    <t>634923696</t>
  </si>
  <si>
    <t>767</t>
  </si>
  <si>
    <t>Konstrukce zámečnické</t>
  </si>
  <si>
    <t>-1159779428</t>
  </si>
  <si>
    <t>-498534978</t>
  </si>
  <si>
    <t>783</t>
  </si>
  <si>
    <t>Dokončovací práce - nátěry</t>
  </si>
  <si>
    <t>783823135</t>
  </si>
  <si>
    <t>Penetrační silikonový nátěr hladkých, tenkovrstvých zrnitých nebo štukových omítek</t>
  </si>
  <si>
    <t>-220438306</t>
  </si>
  <si>
    <t>783827425</t>
  </si>
  <si>
    <t>Krycí dvojnásobný silikonový nátěr omítek stupně členitosti 1 a 2</t>
  </si>
  <si>
    <t>-2089769320</t>
  </si>
  <si>
    <t>VRN</t>
  </si>
  <si>
    <t>Vedlejší rozpočtové náklady</t>
  </si>
  <si>
    <t>VRN3</t>
  </si>
  <si>
    <t>Zařízení staveniště</t>
  </si>
  <si>
    <t>030001000</t>
  </si>
  <si>
    <t>1024</t>
  </si>
  <si>
    <t>-309733539</t>
  </si>
  <si>
    <t>035002000</t>
  </si>
  <si>
    <t>-365169505</t>
  </si>
  <si>
    <t>Chanovice čp. 14 - zateplení fasády</t>
  </si>
  <si>
    <t>Dětský domov Kašperské Hory</t>
  </si>
  <si>
    <t>specifikace</t>
  </si>
  <si>
    <t>R</t>
  </si>
  <si>
    <t>Demontáž plynového nadzemního vedení</t>
  </si>
  <si>
    <t>Zpětná montáž plynového nedzemního vedení</t>
  </si>
  <si>
    <t>profil zakládací Al tl 1,0mm pro ETICS pro izolant tl 150mm</t>
  </si>
  <si>
    <t>Příplatek k lešení řadovému rámovému lehkému š 0,9 m v do 25 m za první a ZKD den použití (21*)</t>
  </si>
  <si>
    <t>deska tepelně izolační minerální kontaktních fasád podélné vlákno λ=0,036 tl 150mm</t>
  </si>
  <si>
    <t>Montáž kontaktního zateplení vnějších stěn lepením a mechanickým kotvením desek z minerální vlny s podélnou orientací vláken tl do 150 mm</t>
  </si>
  <si>
    <t>deska tepelně izolační minerální kontaktních fasád podélné vlákno λ=0,036 tl 30mm</t>
  </si>
  <si>
    <t>kpl</t>
  </si>
  <si>
    <t>Demontáž klempířských prvků (dešťové žlaby a svody a oplechování štítů) a zpětná montáž žlabů a svodů</t>
  </si>
  <si>
    <t>ochrana vzdušného vedení NN ČEZ Distribuce po dobu realizace</t>
  </si>
  <si>
    <t>Oplechování štítového ukončení střechy celoplošně lepené z Pz s upraveným povrchem rš 330 mm</t>
  </si>
  <si>
    <t>Dodávka a Montáž kontaktního zateplení vnějších stěn lepením a mechanickým kotvením desek XPS λ=0,036  tl do 120 mm, pod úrovní terénu</t>
  </si>
  <si>
    <t>Dodávka a Montáž kontaktního zateplení vnějších stěn lepením a mechanickým kotvením desek XPS λ=0,036 tl do 120 mm, nadzemní část</t>
  </si>
  <si>
    <t>K+M</t>
  </si>
  <si>
    <t>Příplatek k cenám kontaktního zateplení vnějších stěn za upevnění izolace tl do 40 mm do 22,5 m</t>
  </si>
  <si>
    <t>Výměna elektrorozvaděče za ER pro 3 elektroměry + HDO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</si>
</sst>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0" xfId="0" applyFont="1" applyFill="1" applyAlignment="1">
      <alignment vertical="center"/>
    </xf>
    <xf numFmtId="0" fontId="0" fillId="0" borderId="3" xfId="0" applyFont="1" applyFill="1" applyBorder="1" applyAlignment="1" applyProtection="1">
      <alignment vertical="center"/>
      <protection locked="0"/>
    </xf>
    <xf numFmtId="0" fontId="18" fillId="0" borderId="22" xfId="0" applyFont="1" applyFill="1" applyBorder="1" applyAlignment="1" applyProtection="1">
      <alignment horizontal="center" vertical="center"/>
      <protection locked="0"/>
    </xf>
    <xf numFmtId="49" fontId="18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18" fillId="0" borderId="22" xfId="0" applyFont="1" applyFill="1" applyBorder="1" applyAlignment="1" applyProtection="1">
      <alignment horizontal="left" vertical="center" wrapText="1"/>
      <protection locked="0"/>
    </xf>
    <xf numFmtId="0" fontId="18" fillId="0" borderId="22" xfId="0" applyFont="1" applyFill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Fill="1" applyBorder="1" applyAlignment="1" applyProtection="1">
      <alignment vertical="center"/>
      <protection locked="0"/>
    </xf>
    <xf numFmtId="0" fontId="0" fillId="0" borderId="3" xfId="0" applyFont="1" applyFill="1" applyBorder="1" applyAlignment="1">
      <alignment vertical="center"/>
    </xf>
    <xf numFmtId="0" fontId="19" fillId="0" borderId="14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center" vertical="center"/>
    </xf>
    <xf numFmtId="166" fontId="19" fillId="0" borderId="0" xfId="0" applyNumberFormat="1" applyFont="1" applyFill="1" applyBorder="1" applyAlignment="1">
      <alignment vertical="center"/>
    </xf>
    <xf numFmtId="166" fontId="19" fillId="0" borderId="15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18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4" fontId="0" fillId="0" borderId="0" xfId="0" applyNumberFormat="1" applyFont="1" applyFill="1" applyAlignment="1">
      <alignment vertical="center"/>
    </xf>
    <xf numFmtId="0" fontId="31" fillId="0" borderId="22" xfId="0" applyFont="1" applyFill="1" applyBorder="1" applyAlignment="1" applyProtection="1">
      <alignment horizontal="center" vertical="center"/>
      <protection locked="0"/>
    </xf>
    <xf numFmtId="49" fontId="31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31" fillId="0" borderId="22" xfId="0" applyFont="1" applyFill="1" applyBorder="1" applyAlignment="1" applyProtection="1">
      <alignment horizontal="left" vertical="center" wrapText="1"/>
      <protection locked="0"/>
    </xf>
    <xf numFmtId="0" fontId="31" fillId="0" borderId="22" xfId="0" applyFont="1" applyFill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Fill="1" applyBorder="1" applyAlignment="1" applyProtection="1">
      <alignment vertical="center"/>
      <protection locked="0"/>
    </xf>
    <xf numFmtId="0" fontId="32" fillId="0" borderId="3" xfId="0" applyFont="1" applyFill="1" applyBorder="1" applyAlignment="1">
      <alignment vertical="center"/>
    </xf>
    <xf numFmtId="0" fontId="31" fillId="0" borderId="14" xfId="0" applyFont="1" applyFill="1" applyBorder="1" applyAlignment="1">
      <alignment horizontal="left" vertical="center"/>
    </xf>
    <xf numFmtId="0" fontId="31" fillId="0" borderId="0" xfId="0" applyFont="1" applyFill="1" applyBorder="1" applyAlignment="1">
      <alignment horizontal="center" vertical="center"/>
    </xf>
    <xf numFmtId="0" fontId="8" fillId="0" borderId="0" xfId="0" applyFont="1" applyFill="1" applyAlignment="1"/>
    <xf numFmtId="0" fontId="8" fillId="0" borderId="3" xfId="0" applyFont="1" applyFill="1" applyBorder="1" applyAlignment="1"/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4" fontId="7" fillId="0" borderId="0" xfId="0" applyNumberFormat="1" applyFont="1" applyFill="1" applyAlignment="1"/>
    <xf numFmtId="0" fontId="8" fillId="0" borderId="14" xfId="0" applyFont="1" applyFill="1" applyBorder="1" applyAlignment="1"/>
    <xf numFmtId="0" fontId="8" fillId="0" borderId="0" xfId="0" applyFont="1" applyFill="1" applyBorder="1" applyAlignment="1"/>
    <xf numFmtId="166" fontId="8" fillId="0" borderId="0" xfId="0" applyNumberFormat="1" applyFont="1" applyFill="1" applyBorder="1" applyAlignment="1"/>
    <xf numFmtId="166" fontId="8" fillId="0" borderId="15" xfId="0" applyNumberFormat="1" applyFont="1" applyFill="1" applyBorder="1" applyAlignment="1"/>
    <xf numFmtId="0" fontId="8" fillId="0" borderId="0" xfId="0" applyFont="1" applyFill="1" applyAlignment="1">
      <alignment horizontal="center"/>
    </xf>
    <xf numFmtId="4" fontId="8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horizontal="left"/>
    </xf>
    <xf numFmtId="4" fontId="6" fillId="0" borderId="0" xfId="0" applyNumberFormat="1" applyFont="1" applyFill="1" applyAlignment="1"/>
    <xf numFmtId="0" fontId="9" fillId="0" borderId="0" xfId="0" applyFont="1" applyFill="1" applyAlignment="1">
      <alignment vertical="center"/>
    </xf>
    <xf numFmtId="0" fontId="9" fillId="0" borderId="3" xfId="0" applyFont="1" applyFill="1" applyBorder="1" applyAlignment="1">
      <alignment vertical="center"/>
    </xf>
    <xf numFmtId="0" fontId="30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 wrapText="1"/>
    </xf>
    <xf numFmtId="167" fontId="9" fillId="0" borderId="0" xfId="0" applyNumberFormat="1" applyFont="1" applyFill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19" fillId="0" borderId="19" xfId="0" applyFont="1" applyFill="1" applyBorder="1" applyAlignment="1">
      <alignment horizontal="left" vertical="center"/>
    </xf>
    <xf numFmtId="0" fontId="19" fillId="0" borderId="20" xfId="0" applyFont="1" applyFill="1" applyBorder="1" applyAlignment="1">
      <alignment horizontal="center" vertical="center"/>
    </xf>
    <xf numFmtId="166" fontId="19" fillId="0" borderId="20" xfId="0" applyNumberFormat="1" applyFont="1" applyFill="1" applyBorder="1" applyAlignment="1">
      <alignment vertical="center"/>
    </xf>
    <xf numFmtId="166" fontId="19" fillId="0" borderId="21" xfId="0" applyNumberFormat="1" applyFont="1" applyFill="1" applyBorder="1" applyAlignment="1">
      <alignment vertical="center"/>
    </xf>
    <xf numFmtId="0" fontId="0" fillId="0" borderId="9" xfId="0" applyFont="1" applyFill="1" applyBorder="1" applyAlignment="1">
      <alignment vertical="center"/>
    </xf>
    <xf numFmtId="0" fontId="0" fillId="0" borderId="10" xfId="0" applyFont="1" applyFill="1" applyBorder="1" applyAlignment="1">
      <alignment vertical="center"/>
    </xf>
    <xf numFmtId="0" fontId="0" fillId="0" borderId="0" xfId="0" applyFill="1"/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4" fontId="18" fillId="5" borderId="22" xfId="0" applyNumberFormat="1" applyFont="1" applyFill="1" applyBorder="1" applyAlignment="1" applyProtection="1">
      <alignment vertical="center"/>
      <protection locked="0"/>
    </xf>
    <xf numFmtId="4" fontId="31" fillId="5" borderId="22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73" workbookViewId="0">
      <selection activeCell="E13" sqref="E1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06" t="s">
        <v>5</v>
      </c>
      <c r="AS2" s="192"/>
      <c r="AT2" s="192"/>
      <c r="AU2" s="192"/>
      <c r="AV2" s="192"/>
      <c r="AW2" s="192"/>
      <c r="AX2" s="192"/>
      <c r="AY2" s="192"/>
      <c r="AZ2" s="192"/>
      <c r="BA2" s="192"/>
      <c r="BB2" s="192"/>
      <c r="BC2" s="192"/>
      <c r="BD2" s="192"/>
      <c r="BE2" s="192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8</v>
      </c>
      <c r="BT3" s="14" t="s">
        <v>9</v>
      </c>
    </row>
    <row r="4" spans="1:74" s="1" customFormat="1" ht="24.95" customHeight="1">
      <c r="B4" s="17"/>
      <c r="D4" s="18" t="s">
        <v>10</v>
      </c>
      <c r="AR4" s="17"/>
      <c r="AS4" s="19" t="s">
        <v>11</v>
      </c>
      <c r="BS4" s="14" t="s">
        <v>12</v>
      </c>
    </row>
    <row r="5" spans="1:74" s="1" customFormat="1" ht="12" customHeight="1">
      <c r="B5" s="17"/>
      <c r="D5" s="20" t="s">
        <v>13</v>
      </c>
      <c r="K5" s="191">
        <v>2023</v>
      </c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2"/>
      <c r="AK5" s="192"/>
      <c r="AL5" s="192"/>
      <c r="AM5" s="192"/>
      <c r="AN5" s="192"/>
      <c r="AO5" s="192"/>
      <c r="AR5" s="17"/>
      <c r="BS5" s="14" t="s">
        <v>6</v>
      </c>
    </row>
    <row r="6" spans="1:74" s="1" customFormat="1" ht="36.950000000000003" customHeight="1">
      <c r="B6" s="17"/>
      <c r="D6" s="22" t="s">
        <v>14</v>
      </c>
      <c r="K6" s="193" t="s">
        <v>302</v>
      </c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2"/>
      <c r="AH6" s="192"/>
      <c r="AI6" s="192"/>
      <c r="AJ6" s="192"/>
      <c r="AK6" s="192"/>
      <c r="AL6" s="192"/>
      <c r="AM6" s="192"/>
      <c r="AN6" s="192"/>
      <c r="AO6" s="192"/>
      <c r="AR6" s="17"/>
      <c r="BS6" s="14" t="s">
        <v>6</v>
      </c>
    </row>
    <row r="7" spans="1:74" s="1" customFormat="1" ht="12" customHeight="1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17</v>
      </c>
      <c r="K8" s="21" t="s">
        <v>18</v>
      </c>
      <c r="AK8" s="23" t="s">
        <v>19</v>
      </c>
      <c r="AN8" s="21"/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20</v>
      </c>
      <c r="AK10" s="23" t="s">
        <v>21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303</v>
      </c>
      <c r="AK11" s="23" t="s">
        <v>22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23</v>
      </c>
      <c r="AK13" s="23" t="s">
        <v>21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18</v>
      </c>
      <c r="AK14" s="23" t="s">
        <v>22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24</v>
      </c>
      <c r="AK16" s="23" t="s">
        <v>21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25</v>
      </c>
      <c r="AK17" s="23" t="s">
        <v>22</v>
      </c>
      <c r="AN17" s="21" t="s">
        <v>1</v>
      </c>
      <c r="AR17" s="17"/>
      <c r="BS17" s="14" t="s">
        <v>26</v>
      </c>
    </row>
    <row r="18" spans="1:71" s="1" customFormat="1" ht="6.95" customHeight="1">
      <c r="B18" s="17"/>
      <c r="AR18" s="17"/>
      <c r="BS18" s="14" t="s">
        <v>8</v>
      </c>
    </row>
    <row r="19" spans="1:71" s="1" customFormat="1" ht="12" customHeight="1">
      <c r="B19" s="17"/>
      <c r="D19" s="23" t="s">
        <v>27</v>
      </c>
      <c r="AK19" s="23" t="s">
        <v>21</v>
      </c>
      <c r="AN19" s="21" t="s">
        <v>1</v>
      </c>
      <c r="AR19" s="17"/>
      <c r="BS19" s="14" t="s">
        <v>8</v>
      </c>
    </row>
    <row r="20" spans="1:71" s="1" customFormat="1" ht="18.399999999999999" customHeight="1">
      <c r="B20" s="17"/>
      <c r="E20" s="21" t="s">
        <v>18</v>
      </c>
      <c r="AK20" s="23" t="s">
        <v>22</v>
      </c>
      <c r="AN20" s="21" t="s">
        <v>1</v>
      </c>
      <c r="AR20" s="17"/>
      <c r="BS20" s="14" t="s">
        <v>26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28</v>
      </c>
      <c r="AR22" s="17"/>
    </row>
    <row r="23" spans="1:71" s="1" customFormat="1" ht="16.5" customHeight="1">
      <c r="B23" s="17"/>
      <c r="E23" s="194" t="s">
        <v>1</v>
      </c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4"/>
      <c r="Z23" s="194"/>
      <c r="AA23" s="194"/>
      <c r="AB23" s="194"/>
      <c r="AC23" s="194"/>
      <c r="AD23" s="194"/>
      <c r="AE23" s="194"/>
      <c r="AF23" s="194"/>
      <c r="AG23" s="194"/>
      <c r="AH23" s="194"/>
      <c r="AI23" s="194"/>
      <c r="AJ23" s="194"/>
      <c r="AK23" s="194"/>
      <c r="AL23" s="194"/>
      <c r="AM23" s="194"/>
      <c r="AN23" s="194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29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95">
        <f>ROUND(AG94,0)</f>
        <v>0</v>
      </c>
      <c r="AL26" s="196"/>
      <c r="AM26" s="196"/>
      <c r="AN26" s="196"/>
      <c r="AO26" s="196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97" t="s">
        <v>30</v>
      </c>
      <c r="M28" s="197"/>
      <c r="N28" s="197"/>
      <c r="O28" s="197"/>
      <c r="P28" s="197"/>
      <c r="Q28" s="26"/>
      <c r="R28" s="26"/>
      <c r="S28" s="26"/>
      <c r="T28" s="26"/>
      <c r="U28" s="26"/>
      <c r="V28" s="26"/>
      <c r="W28" s="197" t="s">
        <v>31</v>
      </c>
      <c r="X28" s="197"/>
      <c r="Y28" s="197"/>
      <c r="Z28" s="197"/>
      <c r="AA28" s="197"/>
      <c r="AB28" s="197"/>
      <c r="AC28" s="197"/>
      <c r="AD28" s="197"/>
      <c r="AE28" s="197"/>
      <c r="AF28" s="26"/>
      <c r="AG28" s="26"/>
      <c r="AH28" s="26"/>
      <c r="AI28" s="26"/>
      <c r="AJ28" s="26"/>
      <c r="AK28" s="197" t="s">
        <v>32</v>
      </c>
      <c r="AL28" s="197"/>
      <c r="AM28" s="197"/>
      <c r="AN28" s="197"/>
      <c r="AO28" s="197"/>
      <c r="AP28" s="26"/>
      <c r="AQ28" s="26"/>
      <c r="AR28" s="27"/>
      <c r="BE28" s="26"/>
    </row>
    <row r="29" spans="1:71" s="3" customFormat="1" ht="14.45" customHeight="1">
      <c r="B29" s="31"/>
      <c r="D29" s="23" t="s">
        <v>33</v>
      </c>
      <c r="F29" s="23" t="s">
        <v>34</v>
      </c>
      <c r="L29" s="200">
        <v>0.21</v>
      </c>
      <c r="M29" s="199"/>
      <c r="N29" s="199"/>
      <c r="O29" s="199"/>
      <c r="P29" s="199"/>
      <c r="W29" s="198">
        <f>ROUND(AZ94, 0)</f>
        <v>0</v>
      </c>
      <c r="X29" s="199"/>
      <c r="Y29" s="199"/>
      <c r="Z29" s="199"/>
      <c r="AA29" s="199"/>
      <c r="AB29" s="199"/>
      <c r="AC29" s="199"/>
      <c r="AD29" s="199"/>
      <c r="AE29" s="199"/>
      <c r="AK29" s="198">
        <f>ROUND(AV94, 0)</f>
        <v>0</v>
      </c>
      <c r="AL29" s="199"/>
      <c r="AM29" s="199"/>
      <c r="AN29" s="199"/>
      <c r="AO29" s="199"/>
      <c r="AR29" s="31"/>
    </row>
    <row r="30" spans="1:71" s="3" customFormat="1" ht="14.45" customHeight="1">
      <c r="B30" s="31"/>
      <c r="F30" s="23" t="s">
        <v>35</v>
      </c>
      <c r="L30" s="200">
        <v>0.15</v>
      </c>
      <c r="M30" s="199"/>
      <c r="N30" s="199"/>
      <c r="O30" s="199"/>
      <c r="P30" s="199"/>
      <c r="W30" s="198">
        <f>ROUND(BA94, 0)</f>
        <v>0</v>
      </c>
      <c r="X30" s="199"/>
      <c r="Y30" s="199"/>
      <c r="Z30" s="199"/>
      <c r="AA30" s="199"/>
      <c r="AB30" s="199"/>
      <c r="AC30" s="199"/>
      <c r="AD30" s="199"/>
      <c r="AE30" s="199"/>
      <c r="AK30" s="198">
        <f>ROUND(AW94, 0)</f>
        <v>0</v>
      </c>
      <c r="AL30" s="199"/>
      <c r="AM30" s="199"/>
      <c r="AN30" s="199"/>
      <c r="AO30" s="199"/>
      <c r="AR30" s="31"/>
    </row>
    <row r="31" spans="1:71" s="3" customFormat="1" ht="14.45" hidden="1" customHeight="1">
      <c r="B31" s="31"/>
      <c r="F31" s="23" t="s">
        <v>36</v>
      </c>
      <c r="L31" s="200">
        <v>0.21</v>
      </c>
      <c r="M31" s="199"/>
      <c r="N31" s="199"/>
      <c r="O31" s="199"/>
      <c r="P31" s="199"/>
      <c r="W31" s="198">
        <f>ROUND(BB94, 0)</f>
        <v>0</v>
      </c>
      <c r="X31" s="199"/>
      <c r="Y31" s="199"/>
      <c r="Z31" s="199"/>
      <c r="AA31" s="199"/>
      <c r="AB31" s="199"/>
      <c r="AC31" s="199"/>
      <c r="AD31" s="199"/>
      <c r="AE31" s="199"/>
      <c r="AK31" s="198">
        <v>0</v>
      </c>
      <c r="AL31" s="199"/>
      <c r="AM31" s="199"/>
      <c r="AN31" s="199"/>
      <c r="AO31" s="199"/>
      <c r="AR31" s="31"/>
    </row>
    <row r="32" spans="1:71" s="3" customFormat="1" ht="14.45" hidden="1" customHeight="1">
      <c r="B32" s="31"/>
      <c r="F32" s="23" t="s">
        <v>37</v>
      </c>
      <c r="L32" s="200">
        <v>0.15</v>
      </c>
      <c r="M32" s="199"/>
      <c r="N32" s="199"/>
      <c r="O32" s="199"/>
      <c r="P32" s="199"/>
      <c r="W32" s="198">
        <f>ROUND(BC94, 0)</f>
        <v>0</v>
      </c>
      <c r="X32" s="199"/>
      <c r="Y32" s="199"/>
      <c r="Z32" s="199"/>
      <c r="AA32" s="199"/>
      <c r="AB32" s="199"/>
      <c r="AC32" s="199"/>
      <c r="AD32" s="199"/>
      <c r="AE32" s="199"/>
      <c r="AK32" s="198">
        <v>0</v>
      </c>
      <c r="AL32" s="199"/>
      <c r="AM32" s="199"/>
      <c r="AN32" s="199"/>
      <c r="AO32" s="199"/>
      <c r="AR32" s="31"/>
    </row>
    <row r="33" spans="1:57" s="3" customFormat="1" ht="14.45" hidden="1" customHeight="1">
      <c r="B33" s="31"/>
      <c r="F33" s="23" t="s">
        <v>38</v>
      </c>
      <c r="L33" s="200">
        <v>0</v>
      </c>
      <c r="M33" s="199"/>
      <c r="N33" s="199"/>
      <c r="O33" s="199"/>
      <c r="P33" s="199"/>
      <c r="W33" s="198">
        <f>ROUND(BD94, 0)</f>
        <v>0</v>
      </c>
      <c r="X33" s="199"/>
      <c r="Y33" s="199"/>
      <c r="Z33" s="199"/>
      <c r="AA33" s="199"/>
      <c r="AB33" s="199"/>
      <c r="AC33" s="199"/>
      <c r="AD33" s="199"/>
      <c r="AE33" s="199"/>
      <c r="AK33" s="198">
        <v>0</v>
      </c>
      <c r="AL33" s="199"/>
      <c r="AM33" s="199"/>
      <c r="AN33" s="199"/>
      <c r="AO33" s="199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39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40</v>
      </c>
      <c r="U35" s="34"/>
      <c r="V35" s="34"/>
      <c r="W35" s="34"/>
      <c r="X35" s="221" t="s">
        <v>41</v>
      </c>
      <c r="Y35" s="222"/>
      <c r="Z35" s="222"/>
      <c r="AA35" s="222"/>
      <c r="AB35" s="222"/>
      <c r="AC35" s="34"/>
      <c r="AD35" s="34"/>
      <c r="AE35" s="34"/>
      <c r="AF35" s="34"/>
      <c r="AG35" s="34"/>
      <c r="AH35" s="34"/>
      <c r="AI35" s="34"/>
      <c r="AJ35" s="34"/>
      <c r="AK35" s="223">
        <f>SUM(AK26:AK33)</f>
        <v>0</v>
      </c>
      <c r="AL35" s="222"/>
      <c r="AM35" s="222"/>
      <c r="AN35" s="222"/>
      <c r="AO35" s="224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42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43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44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45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44</v>
      </c>
      <c r="AI60" s="29"/>
      <c r="AJ60" s="29"/>
      <c r="AK60" s="29"/>
      <c r="AL60" s="29"/>
      <c r="AM60" s="39" t="s">
        <v>45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46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47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44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45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44</v>
      </c>
      <c r="AI75" s="29"/>
      <c r="AJ75" s="29"/>
      <c r="AK75" s="29"/>
      <c r="AL75" s="29"/>
      <c r="AM75" s="39" t="s">
        <v>45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8" t="s">
        <v>48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13</v>
      </c>
      <c r="L84" s="4">
        <f>K5</f>
        <v>2023</v>
      </c>
      <c r="AR84" s="45"/>
    </row>
    <row r="85" spans="1:91" s="5" customFormat="1" ht="36.950000000000003" customHeight="1">
      <c r="B85" s="46"/>
      <c r="C85" s="47" t="s">
        <v>14</v>
      </c>
      <c r="L85" s="212" t="str">
        <f>K6</f>
        <v>Chanovice čp. 14 - zateplení fasády</v>
      </c>
      <c r="M85" s="213"/>
      <c r="N85" s="213"/>
      <c r="O85" s="213"/>
      <c r="P85" s="213"/>
      <c r="Q85" s="213"/>
      <c r="R85" s="213"/>
      <c r="S85" s="213"/>
      <c r="T85" s="213"/>
      <c r="U85" s="213"/>
      <c r="V85" s="213"/>
      <c r="W85" s="213"/>
      <c r="X85" s="213"/>
      <c r="Y85" s="213"/>
      <c r="Z85" s="213"/>
      <c r="AA85" s="213"/>
      <c r="AB85" s="213"/>
      <c r="AC85" s="213"/>
      <c r="AD85" s="213"/>
      <c r="AE85" s="213"/>
      <c r="AF85" s="213"/>
      <c r="AG85" s="213"/>
      <c r="AH85" s="213"/>
      <c r="AI85" s="213"/>
      <c r="AJ85" s="213"/>
      <c r="AK85" s="213"/>
      <c r="AL85" s="213"/>
      <c r="AM85" s="213"/>
      <c r="AN85" s="213"/>
      <c r="AO85" s="213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17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19</v>
      </c>
      <c r="AJ87" s="26"/>
      <c r="AK87" s="26"/>
      <c r="AL87" s="26"/>
      <c r="AM87" s="214" t="str">
        <f>IF(AN8= "","",AN8)</f>
        <v/>
      </c>
      <c r="AN87" s="214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25.7" customHeight="1">
      <c r="A89" s="26"/>
      <c r="B89" s="27"/>
      <c r="C89" s="23" t="s">
        <v>20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>Dětský domov Kašperské Hory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24</v>
      </c>
      <c r="AJ89" s="26"/>
      <c r="AK89" s="26"/>
      <c r="AL89" s="26"/>
      <c r="AM89" s="215" t="str">
        <f>IF(E17="","",E17)</f>
        <v>EGF, spol. s r.o., Na Tržišti 862, 342 01 Sušice</v>
      </c>
      <c r="AN89" s="216"/>
      <c r="AO89" s="216"/>
      <c r="AP89" s="216"/>
      <c r="AQ89" s="26"/>
      <c r="AR89" s="27"/>
      <c r="AS89" s="217" t="s">
        <v>49</v>
      </c>
      <c r="AT89" s="218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>
      <c r="A90" s="26"/>
      <c r="B90" s="27"/>
      <c r="C90" s="23" t="s">
        <v>23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27</v>
      </c>
      <c r="AJ90" s="26"/>
      <c r="AK90" s="26"/>
      <c r="AL90" s="26"/>
      <c r="AM90" s="215" t="str">
        <f>IF(E20="","",E20)</f>
        <v xml:space="preserve"> </v>
      </c>
      <c r="AN90" s="216"/>
      <c r="AO90" s="216"/>
      <c r="AP90" s="216"/>
      <c r="AQ90" s="26"/>
      <c r="AR90" s="27"/>
      <c r="AS90" s="219"/>
      <c r="AT90" s="220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219"/>
      <c r="AT91" s="220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207" t="s">
        <v>50</v>
      </c>
      <c r="D92" s="208"/>
      <c r="E92" s="208"/>
      <c r="F92" s="208"/>
      <c r="G92" s="208"/>
      <c r="H92" s="54"/>
      <c r="I92" s="209" t="s">
        <v>51</v>
      </c>
      <c r="J92" s="208"/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208"/>
      <c r="Y92" s="208"/>
      <c r="Z92" s="208"/>
      <c r="AA92" s="208"/>
      <c r="AB92" s="208"/>
      <c r="AC92" s="208"/>
      <c r="AD92" s="208"/>
      <c r="AE92" s="208"/>
      <c r="AF92" s="208"/>
      <c r="AG92" s="210" t="s">
        <v>52</v>
      </c>
      <c r="AH92" s="208"/>
      <c r="AI92" s="208"/>
      <c r="AJ92" s="208"/>
      <c r="AK92" s="208"/>
      <c r="AL92" s="208"/>
      <c r="AM92" s="208"/>
      <c r="AN92" s="209" t="s">
        <v>53</v>
      </c>
      <c r="AO92" s="208"/>
      <c r="AP92" s="211"/>
      <c r="AQ92" s="55" t="s">
        <v>54</v>
      </c>
      <c r="AR92" s="27"/>
      <c r="AS92" s="56" t="s">
        <v>55</v>
      </c>
      <c r="AT92" s="57" t="s">
        <v>56</v>
      </c>
      <c r="AU92" s="57" t="s">
        <v>57</v>
      </c>
      <c r="AV92" s="57" t="s">
        <v>58</v>
      </c>
      <c r="AW92" s="57" t="s">
        <v>59</v>
      </c>
      <c r="AX92" s="57" t="s">
        <v>60</v>
      </c>
      <c r="AY92" s="57" t="s">
        <v>61</v>
      </c>
      <c r="AZ92" s="57" t="s">
        <v>62</v>
      </c>
      <c r="BA92" s="57" t="s">
        <v>63</v>
      </c>
      <c r="BB92" s="57" t="s">
        <v>64</v>
      </c>
      <c r="BC92" s="57" t="s">
        <v>65</v>
      </c>
      <c r="BD92" s="58" t="s">
        <v>66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>
      <c r="B94" s="62"/>
      <c r="C94" s="63" t="s">
        <v>67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04">
        <f>ROUND(AG95,0)</f>
        <v>0</v>
      </c>
      <c r="AH94" s="204"/>
      <c r="AI94" s="204"/>
      <c r="AJ94" s="204"/>
      <c r="AK94" s="204"/>
      <c r="AL94" s="204"/>
      <c r="AM94" s="204"/>
      <c r="AN94" s="205">
        <f>SUM(AG94,AT94)</f>
        <v>0</v>
      </c>
      <c r="AO94" s="205"/>
      <c r="AP94" s="205"/>
      <c r="AQ94" s="66" t="s">
        <v>1</v>
      </c>
      <c r="AR94" s="62"/>
      <c r="AS94" s="67">
        <f>ROUND(AS95,0)</f>
        <v>0</v>
      </c>
      <c r="AT94" s="68">
        <f>ROUND(SUM(AV94:AW94),0)</f>
        <v>0</v>
      </c>
      <c r="AU94" s="69">
        <f>ROUND(AU95,5)</f>
        <v>767.85231999999996</v>
      </c>
      <c r="AV94" s="68">
        <f>ROUND(AZ94*L29,0)</f>
        <v>0</v>
      </c>
      <c r="AW94" s="68">
        <f>ROUND(BA94*L30,0)</f>
        <v>0</v>
      </c>
      <c r="AX94" s="68">
        <f>ROUND(BB94*L29,0)</f>
        <v>0</v>
      </c>
      <c r="AY94" s="68">
        <f>ROUND(BC94*L30,0)</f>
        <v>0</v>
      </c>
      <c r="AZ94" s="68">
        <f>ROUND(AZ95,0)</f>
        <v>0</v>
      </c>
      <c r="BA94" s="68">
        <f>ROUND(BA95,0)</f>
        <v>0</v>
      </c>
      <c r="BB94" s="68">
        <f>ROUND(BB95,0)</f>
        <v>0</v>
      </c>
      <c r="BC94" s="68">
        <f>ROUND(BC95,0)</f>
        <v>0</v>
      </c>
      <c r="BD94" s="70">
        <f>ROUND(BD95,0)</f>
        <v>0</v>
      </c>
      <c r="BS94" s="71" t="s">
        <v>68</v>
      </c>
      <c r="BT94" s="71" t="s">
        <v>69</v>
      </c>
      <c r="BU94" s="72" t="s">
        <v>70</v>
      </c>
      <c r="BV94" s="71" t="s">
        <v>71</v>
      </c>
      <c r="BW94" s="71" t="s">
        <v>4</v>
      </c>
      <c r="BX94" s="71" t="s">
        <v>72</v>
      </c>
      <c r="CL94" s="71" t="s">
        <v>1</v>
      </c>
    </row>
    <row r="95" spans="1:91" s="7" customFormat="1" ht="16.5" customHeight="1">
      <c r="A95" s="73" t="s">
        <v>73</v>
      </c>
      <c r="B95" s="74"/>
      <c r="C95" s="75"/>
      <c r="D95" s="203" t="s">
        <v>74</v>
      </c>
      <c r="E95" s="203"/>
      <c r="F95" s="203"/>
      <c r="G95" s="203"/>
      <c r="H95" s="203"/>
      <c r="I95" s="76"/>
      <c r="J95" s="203" t="s">
        <v>75</v>
      </c>
      <c r="K95" s="203"/>
      <c r="L95" s="203"/>
      <c r="M95" s="203"/>
      <c r="N95" s="203"/>
      <c r="O95" s="203"/>
      <c r="P95" s="203"/>
      <c r="Q95" s="203"/>
      <c r="R95" s="203"/>
      <c r="S95" s="203"/>
      <c r="T95" s="203"/>
      <c r="U95" s="203"/>
      <c r="V95" s="203"/>
      <c r="W95" s="203"/>
      <c r="X95" s="203"/>
      <c r="Y95" s="203"/>
      <c r="Z95" s="203"/>
      <c r="AA95" s="203"/>
      <c r="AB95" s="203"/>
      <c r="AC95" s="203"/>
      <c r="AD95" s="203"/>
      <c r="AE95" s="203"/>
      <c r="AF95" s="203"/>
      <c r="AG95" s="201">
        <f>specifikace!J30</f>
        <v>0</v>
      </c>
      <c r="AH95" s="202"/>
      <c r="AI95" s="202"/>
      <c r="AJ95" s="202"/>
      <c r="AK95" s="202"/>
      <c r="AL95" s="202"/>
      <c r="AM95" s="202"/>
      <c r="AN95" s="201">
        <f>SUM(AG95,AT95)</f>
        <v>0</v>
      </c>
      <c r="AO95" s="202"/>
      <c r="AP95" s="202"/>
      <c r="AQ95" s="77" t="s">
        <v>76</v>
      </c>
      <c r="AR95" s="74"/>
      <c r="AS95" s="78">
        <v>0</v>
      </c>
      <c r="AT95" s="79">
        <f>ROUND(SUM(AV95:AW95),0)</f>
        <v>0</v>
      </c>
      <c r="AU95" s="80">
        <f>specifikace!P129</f>
        <v>767.85232000000008</v>
      </c>
      <c r="AV95" s="79">
        <f>specifikace!J33</f>
        <v>0</v>
      </c>
      <c r="AW95" s="79">
        <f>specifikace!J34</f>
        <v>0</v>
      </c>
      <c r="AX95" s="79">
        <f>specifikace!J35</f>
        <v>0</v>
      </c>
      <c r="AY95" s="79">
        <f>specifikace!J36</f>
        <v>0</v>
      </c>
      <c r="AZ95" s="79">
        <f>specifikace!F33</f>
        <v>0</v>
      </c>
      <c r="BA95" s="79">
        <f>specifikace!F34</f>
        <v>0</v>
      </c>
      <c r="BB95" s="79">
        <f>specifikace!F35</f>
        <v>0</v>
      </c>
      <c r="BC95" s="79">
        <f>specifikace!F36</f>
        <v>0</v>
      </c>
      <c r="BD95" s="81">
        <f>specifikace!F37</f>
        <v>0</v>
      </c>
      <c r="BT95" s="82" t="s">
        <v>8</v>
      </c>
      <c r="BV95" s="82" t="s">
        <v>71</v>
      </c>
      <c r="BW95" s="82" t="s">
        <v>77</v>
      </c>
      <c r="BX95" s="82" t="s">
        <v>4</v>
      </c>
      <c r="CL95" s="82" t="s">
        <v>1</v>
      </c>
      <c r="CM95" s="82" t="s">
        <v>8</v>
      </c>
    </row>
    <row r="96" spans="1:91" s="2" customFormat="1" ht="30" customHeight="1">
      <c r="A96" s="26"/>
      <c r="B96" s="27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7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</row>
    <row r="97" spans="1:57" s="2" customFormat="1" ht="6.95" customHeight="1">
      <c r="A97" s="26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</sheetData>
  <mergeCells count="40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01 - 01 - SZ a JV pohled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02"/>
  <sheetViews>
    <sheetView showGridLines="0" tabSelected="1" topLeftCell="A128" workbookViewId="0">
      <selection activeCell="L205" sqref="L20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3"/>
    </row>
    <row r="2" spans="1:46" s="1" customFormat="1" ht="36.950000000000003" customHeight="1">
      <c r="L2" s="206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4" t="s">
        <v>77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</v>
      </c>
    </row>
    <row r="4" spans="1:46" s="1" customFormat="1" ht="24.95" customHeight="1">
      <c r="B4" s="17"/>
      <c r="D4" s="18" t="s">
        <v>78</v>
      </c>
      <c r="L4" s="17"/>
      <c r="M4" s="84" t="s">
        <v>11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26" t="str">
        <f>'Rekapitulace stavby'!K6</f>
        <v>Chanovice čp. 14 - zateplení fasády</v>
      </c>
      <c r="F7" s="227"/>
      <c r="G7" s="227"/>
      <c r="H7" s="227"/>
      <c r="L7" s="17"/>
    </row>
    <row r="8" spans="1:46" s="2" customFormat="1" ht="12" customHeight="1">
      <c r="A8" s="26"/>
      <c r="B8" s="27"/>
      <c r="C8" s="26"/>
      <c r="D8" s="23" t="s">
        <v>79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212" t="s">
        <v>304</v>
      </c>
      <c r="F9" s="225"/>
      <c r="G9" s="225"/>
      <c r="H9" s="225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>
        <f>'Rekapitulace stavby'!AN8</f>
        <v>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20</v>
      </c>
      <c r="E14" s="26"/>
      <c r="F14" s="26"/>
      <c r="G14" s="26"/>
      <c r="H14" s="26"/>
      <c r="I14" s="23" t="s">
        <v>21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303</v>
      </c>
      <c r="F15" s="26"/>
      <c r="G15" s="26"/>
      <c r="H15" s="26"/>
      <c r="I15" s="23" t="s">
        <v>22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23</v>
      </c>
      <c r="E17" s="26"/>
      <c r="F17" s="26"/>
      <c r="G17" s="26"/>
      <c r="H17" s="26"/>
      <c r="I17" s="23" t="s">
        <v>21</v>
      </c>
      <c r="J17" s="21" t="str">
        <f>'Rekapitulace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91" t="str">
        <f>'Rekapitulace stavby'!E14</f>
        <v xml:space="preserve"> </v>
      </c>
      <c r="F18" s="191"/>
      <c r="G18" s="191"/>
      <c r="H18" s="191"/>
      <c r="I18" s="23" t="s">
        <v>22</v>
      </c>
      <c r="J18" s="21" t="str">
        <f>'Rekapitulace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24</v>
      </c>
      <c r="E20" s="26"/>
      <c r="F20" s="26"/>
      <c r="G20" s="26"/>
      <c r="H20" s="26"/>
      <c r="I20" s="23" t="s">
        <v>21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25</v>
      </c>
      <c r="F21" s="26"/>
      <c r="G21" s="26"/>
      <c r="H21" s="26"/>
      <c r="I21" s="23" t="s">
        <v>22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21</v>
      </c>
      <c r="J23" s="21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IF('Rekapitulace stavby'!E20="","",'Rekapitulace stavby'!E20)</f>
        <v xml:space="preserve"> </v>
      </c>
      <c r="F24" s="26"/>
      <c r="G24" s="26"/>
      <c r="H24" s="26"/>
      <c r="I24" s="23" t="s">
        <v>22</v>
      </c>
      <c r="J24" s="21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28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5"/>
      <c r="B27" s="86"/>
      <c r="C27" s="85"/>
      <c r="D27" s="85"/>
      <c r="E27" s="194" t="s">
        <v>1</v>
      </c>
      <c r="F27" s="194"/>
      <c r="G27" s="194"/>
      <c r="H27" s="194"/>
      <c r="I27" s="85"/>
      <c r="J27" s="85"/>
      <c r="K27" s="85"/>
      <c r="L27" s="87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88" t="s">
        <v>29</v>
      </c>
      <c r="E30" s="26"/>
      <c r="F30" s="26"/>
      <c r="G30" s="26"/>
      <c r="H30" s="26"/>
      <c r="I30" s="26"/>
      <c r="J30" s="65">
        <f>ROUND(J129, 0)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31</v>
      </c>
      <c r="G32" s="26"/>
      <c r="H32" s="26"/>
      <c r="I32" s="30" t="s">
        <v>30</v>
      </c>
      <c r="J32" s="30" t="s">
        <v>32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89" t="s">
        <v>33</v>
      </c>
      <c r="E33" s="23" t="s">
        <v>34</v>
      </c>
      <c r="F33" s="90">
        <f>ROUND((SUM(BE129:BE200)),  0)</f>
        <v>0</v>
      </c>
      <c r="G33" s="26"/>
      <c r="H33" s="26"/>
      <c r="I33" s="91">
        <v>0.21</v>
      </c>
      <c r="J33" s="90">
        <f>ROUND(((SUM(BE129:BE200))*I33),  0)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35</v>
      </c>
      <c r="F34" s="90">
        <f>ROUND((SUM(BF129:BF200)),  0)</f>
        <v>0</v>
      </c>
      <c r="G34" s="26"/>
      <c r="H34" s="26"/>
      <c r="I34" s="91">
        <v>0.15</v>
      </c>
      <c r="J34" s="90">
        <f>ROUND(((SUM(BF129:BF200))*I34),  0)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36</v>
      </c>
      <c r="F35" s="90">
        <f>ROUND((SUM(BG129:BG200)),  0)</f>
        <v>0</v>
      </c>
      <c r="G35" s="26"/>
      <c r="H35" s="26"/>
      <c r="I35" s="91">
        <v>0.21</v>
      </c>
      <c r="J35" s="90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37</v>
      </c>
      <c r="F36" s="90">
        <f>ROUND((SUM(BH129:BH200)),  0)</f>
        <v>0</v>
      </c>
      <c r="G36" s="26"/>
      <c r="H36" s="26"/>
      <c r="I36" s="91">
        <v>0.15</v>
      </c>
      <c r="J36" s="90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38</v>
      </c>
      <c r="F37" s="90">
        <f>ROUND((SUM(BI129:BI200)),  0)</f>
        <v>0</v>
      </c>
      <c r="G37" s="26"/>
      <c r="H37" s="26"/>
      <c r="I37" s="91">
        <v>0</v>
      </c>
      <c r="J37" s="90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2"/>
      <c r="D39" s="93" t="s">
        <v>39</v>
      </c>
      <c r="E39" s="54"/>
      <c r="F39" s="54"/>
      <c r="G39" s="94" t="s">
        <v>40</v>
      </c>
      <c r="H39" s="95" t="s">
        <v>41</v>
      </c>
      <c r="I39" s="54"/>
      <c r="J39" s="96">
        <f>SUM(J30:J37)</f>
        <v>0</v>
      </c>
      <c r="K39" s="97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42</v>
      </c>
      <c r="E50" s="38"/>
      <c r="F50" s="38"/>
      <c r="G50" s="37" t="s">
        <v>43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44</v>
      </c>
      <c r="E61" s="29"/>
      <c r="F61" s="98" t="s">
        <v>45</v>
      </c>
      <c r="G61" s="39" t="s">
        <v>44</v>
      </c>
      <c r="H61" s="29"/>
      <c r="I61" s="29"/>
      <c r="J61" s="99" t="s">
        <v>45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46</v>
      </c>
      <c r="E65" s="40"/>
      <c r="F65" s="40"/>
      <c r="G65" s="37" t="s">
        <v>47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44</v>
      </c>
      <c r="E76" s="29"/>
      <c r="F76" s="98" t="s">
        <v>45</v>
      </c>
      <c r="G76" s="39" t="s">
        <v>44</v>
      </c>
      <c r="H76" s="29"/>
      <c r="I76" s="29"/>
      <c r="J76" s="99" t="s">
        <v>45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80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26" t="str">
        <f>E7</f>
        <v>Chanovice čp. 14 - zateplení fasády</v>
      </c>
      <c r="F85" s="227"/>
      <c r="G85" s="227"/>
      <c r="H85" s="22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79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212" t="str">
        <f>E9</f>
        <v>specifikace</v>
      </c>
      <c r="F87" s="225"/>
      <c r="G87" s="225"/>
      <c r="H87" s="225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40.15" customHeight="1">
      <c r="A91" s="26"/>
      <c r="B91" s="27"/>
      <c r="C91" s="23" t="s">
        <v>20</v>
      </c>
      <c r="D91" s="26"/>
      <c r="E91" s="26"/>
      <c r="F91" s="21" t="s">
        <v>303</v>
      </c>
      <c r="G91" s="26"/>
      <c r="H91" s="26"/>
      <c r="I91" s="23" t="s">
        <v>24</v>
      </c>
      <c r="J91" s="24" t="str">
        <f>E21</f>
        <v>EGF, spol. s r.o., Na Tržišti 862, 342 01 Sušice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23</v>
      </c>
      <c r="D92" s="26"/>
      <c r="E92" s="26"/>
      <c r="F92" s="21" t="str">
        <f>IF(E18="","",E18)</f>
        <v xml:space="preserve"> </v>
      </c>
      <c r="G92" s="26"/>
      <c r="H92" s="26"/>
      <c r="I92" s="23" t="s">
        <v>27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0" t="s">
        <v>81</v>
      </c>
      <c r="D94" s="92"/>
      <c r="E94" s="92"/>
      <c r="F94" s="92"/>
      <c r="G94" s="92"/>
      <c r="H94" s="92"/>
      <c r="I94" s="92"/>
      <c r="J94" s="101" t="s">
        <v>82</v>
      </c>
      <c r="K94" s="92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2" t="s">
        <v>83</v>
      </c>
      <c r="D96" s="26"/>
      <c r="E96" s="26"/>
      <c r="F96" s="26"/>
      <c r="G96" s="26"/>
      <c r="H96" s="26"/>
      <c r="I96" s="26"/>
      <c r="J96" s="65">
        <f>J129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84</v>
      </c>
    </row>
    <row r="97" spans="1:31" s="9" customFormat="1" ht="24.95" customHeight="1">
      <c r="B97" s="103"/>
      <c r="D97" s="104" t="s">
        <v>85</v>
      </c>
      <c r="E97" s="105"/>
      <c r="F97" s="105"/>
      <c r="G97" s="105"/>
      <c r="H97" s="105"/>
      <c r="I97" s="105"/>
      <c r="J97" s="106">
        <f>J130</f>
        <v>0</v>
      </c>
      <c r="L97" s="103"/>
    </row>
    <row r="98" spans="1:31" s="10" customFormat="1" ht="19.899999999999999" customHeight="1">
      <c r="B98" s="107"/>
      <c r="D98" s="108" t="s">
        <v>86</v>
      </c>
      <c r="E98" s="109"/>
      <c r="F98" s="109"/>
      <c r="G98" s="109"/>
      <c r="H98" s="109"/>
      <c r="I98" s="109"/>
      <c r="J98" s="110">
        <f>J131</f>
        <v>0</v>
      </c>
      <c r="L98" s="107"/>
    </row>
    <row r="99" spans="1:31" s="10" customFormat="1" ht="19.899999999999999" customHeight="1">
      <c r="B99" s="107"/>
      <c r="D99" s="108" t="s">
        <v>87</v>
      </c>
      <c r="E99" s="109"/>
      <c r="F99" s="109"/>
      <c r="G99" s="109"/>
      <c r="H99" s="109"/>
      <c r="I99" s="109"/>
      <c r="J99" s="110">
        <f>J159</f>
        <v>0</v>
      </c>
      <c r="L99" s="107"/>
    </row>
    <row r="100" spans="1:31" s="10" customFormat="1" ht="19.899999999999999" customHeight="1">
      <c r="B100" s="107"/>
      <c r="D100" s="108" t="s">
        <v>88</v>
      </c>
      <c r="E100" s="109"/>
      <c r="F100" s="109"/>
      <c r="G100" s="109"/>
      <c r="H100" s="109"/>
      <c r="I100" s="109"/>
      <c r="J100" s="110">
        <f>J166</f>
        <v>0</v>
      </c>
      <c r="L100" s="107"/>
    </row>
    <row r="101" spans="1:31" s="10" customFormat="1" ht="19.899999999999999" customHeight="1">
      <c r="B101" s="107"/>
      <c r="D101" s="108" t="s">
        <v>89</v>
      </c>
      <c r="E101" s="109"/>
      <c r="F101" s="109"/>
      <c r="G101" s="109"/>
      <c r="H101" s="109"/>
      <c r="I101" s="109"/>
      <c r="J101" s="110">
        <f>J171</f>
        <v>0</v>
      </c>
      <c r="L101" s="107"/>
    </row>
    <row r="102" spans="1:31" s="9" customFormat="1" ht="24.95" customHeight="1">
      <c r="B102" s="103"/>
      <c r="D102" s="104" t="s">
        <v>90</v>
      </c>
      <c r="E102" s="105"/>
      <c r="F102" s="105"/>
      <c r="G102" s="105"/>
      <c r="H102" s="105"/>
      <c r="I102" s="105"/>
      <c r="J102" s="106">
        <f>J174</f>
        <v>0</v>
      </c>
      <c r="L102" s="103"/>
    </row>
    <row r="103" spans="1:31" s="10" customFormat="1" ht="19.899999999999999" customHeight="1">
      <c r="B103" s="107"/>
      <c r="D103" s="108" t="s">
        <v>91</v>
      </c>
      <c r="E103" s="109"/>
      <c r="F103" s="109"/>
      <c r="G103" s="109"/>
      <c r="H103" s="109"/>
      <c r="I103" s="109"/>
      <c r="J103" s="110">
        <f>J175</f>
        <v>0</v>
      </c>
      <c r="L103" s="107"/>
    </row>
    <row r="104" spans="1:31" s="10" customFormat="1" ht="19.899999999999999" customHeight="1">
      <c r="B104" s="107"/>
      <c r="D104" s="108" t="s">
        <v>92</v>
      </c>
      <c r="E104" s="109"/>
      <c r="F104" s="109"/>
      <c r="G104" s="109"/>
      <c r="H104" s="109"/>
      <c r="I104" s="109"/>
      <c r="J104" s="110">
        <f>J177</f>
        <v>0</v>
      </c>
      <c r="L104" s="107"/>
    </row>
    <row r="105" spans="1:31" s="10" customFormat="1" ht="19.899999999999999" customHeight="1">
      <c r="B105" s="107"/>
      <c r="D105" s="108" t="s">
        <v>93</v>
      </c>
      <c r="E105" s="109"/>
      <c r="F105" s="109"/>
      <c r="G105" s="109"/>
      <c r="H105" s="109"/>
      <c r="I105" s="109"/>
      <c r="J105" s="110">
        <f>J184</f>
        <v>0</v>
      </c>
      <c r="L105" s="107"/>
    </row>
    <row r="106" spans="1:31" s="10" customFormat="1" ht="19.899999999999999" customHeight="1">
      <c r="B106" s="107"/>
      <c r="D106" s="108" t="s">
        <v>94</v>
      </c>
      <c r="E106" s="109"/>
      <c r="F106" s="109"/>
      <c r="G106" s="109"/>
      <c r="H106" s="109"/>
      <c r="I106" s="109"/>
      <c r="J106" s="110">
        <f>J191</f>
        <v>0</v>
      </c>
      <c r="L106" s="107"/>
    </row>
    <row r="107" spans="1:31" s="10" customFormat="1" ht="19.899999999999999" customHeight="1">
      <c r="B107" s="107"/>
      <c r="D107" s="108" t="s">
        <v>95</v>
      </c>
      <c r="E107" s="109"/>
      <c r="F107" s="109"/>
      <c r="G107" s="109"/>
      <c r="H107" s="109"/>
      <c r="I107" s="109"/>
      <c r="J107" s="110">
        <f>J194</f>
        <v>0</v>
      </c>
      <c r="L107" s="107"/>
    </row>
    <row r="108" spans="1:31" s="9" customFormat="1" ht="24.95" customHeight="1">
      <c r="B108" s="103"/>
      <c r="D108" s="104" t="s">
        <v>96</v>
      </c>
      <c r="E108" s="105"/>
      <c r="F108" s="105"/>
      <c r="G108" s="105"/>
      <c r="H108" s="105"/>
      <c r="I108" s="105"/>
      <c r="J108" s="106">
        <f>J197</f>
        <v>0</v>
      </c>
      <c r="L108" s="103"/>
    </row>
    <row r="109" spans="1:31" s="10" customFormat="1" ht="19.899999999999999" customHeight="1">
      <c r="B109" s="107"/>
      <c r="D109" s="108" t="s">
        <v>97</v>
      </c>
      <c r="E109" s="109"/>
      <c r="F109" s="109"/>
      <c r="G109" s="109"/>
      <c r="H109" s="109"/>
      <c r="I109" s="109"/>
      <c r="J109" s="110">
        <f>J198</f>
        <v>0</v>
      </c>
      <c r="L109" s="107"/>
    </row>
    <row r="110" spans="1:31" s="2" customFormat="1" ht="21.75" customHeight="1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>
      <c r="A111" s="26"/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5" spans="1:31" s="2" customFormat="1" ht="6.95" customHeight="1">
      <c r="A115" s="26"/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2" customFormat="1" ht="24.95" customHeight="1">
      <c r="A116" s="26"/>
      <c r="B116" s="27"/>
      <c r="C116" s="18" t="s">
        <v>98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6.9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12" customHeight="1">
      <c r="A118" s="26"/>
      <c r="B118" s="27"/>
      <c r="C118" s="23" t="s">
        <v>14</v>
      </c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16.5" customHeight="1">
      <c r="A119" s="26"/>
      <c r="B119" s="27"/>
      <c r="C119" s="26"/>
      <c r="D119" s="26"/>
      <c r="E119" s="226" t="str">
        <f>E7</f>
        <v>Chanovice čp. 14 - zateplení fasády</v>
      </c>
      <c r="F119" s="227"/>
      <c r="G119" s="227"/>
      <c r="H119" s="227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2" customHeight="1">
      <c r="A120" s="26"/>
      <c r="B120" s="27"/>
      <c r="C120" s="23" t="s">
        <v>79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6.5" customHeight="1">
      <c r="A121" s="26"/>
      <c r="B121" s="27"/>
      <c r="C121" s="26"/>
      <c r="D121" s="26"/>
      <c r="E121" s="212" t="str">
        <f>E9</f>
        <v>specifikace</v>
      </c>
      <c r="F121" s="225"/>
      <c r="G121" s="225"/>
      <c r="H121" s="225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6.9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2" customHeight="1">
      <c r="A123" s="26"/>
      <c r="B123" s="27"/>
      <c r="C123" s="23" t="s">
        <v>17</v>
      </c>
      <c r="D123" s="26"/>
      <c r="E123" s="26"/>
      <c r="F123" s="21" t="str">
        <f>F12</f>
        <v xml:space="preserve"> </v>
      </c>
      <c r="G123" s="26"/>
      <c r="H123" s="26"/>
      <c r="I123" s="23" t="s">
        <v>19</v>
      </c>
      <c r="J123" s="49">
        <f>IF(J12="","",J12)</f>
        <v>0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6.9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40.15" customHeight="1">
      <c r="A125" s="26"/>
      <c r="B125" s="27"/>
      <c r="C125" s="23" t="s">
        <v>20</v>
      </c>
      <c r="D125" s="26"/>
      <c r="E125" s="26"/>
      <c r="F125" s="21" t="s">
        <v>303</v>
      </c>
      <c r="G125" s="26"/>
      <c r="H125" s="26"/>
      <c r="I125" s="23" t="s">
        <v>24</v>
      </c>
      <c r="J125" s="24" t="str">
        <f>E21</f>
        <v>EGF, spol. s r.o., Na Tržišti 862, 342 01 Sušice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5.2" customHeight="1">
      <c r="A126" s="26"/>
      <c r="B126" s="27"/>
      <c r="C126" s="23" t="s">
        <v>23</v>
      </c>
      <c r="D126" s="26"/>
      <c r="E126" s="26"/>
      <c r="F126" s="21" t="str">
        <f>IF(E18="","",E18)</f>
        <v xml:space="preserve"> </v>
      </c>
      <c r="G126" s="26"/>
      <c r="H126" s="26"/>
      <c r="I126" s="23" t="s">
        <v>27</v>
      </c>
      <c r="J126" s="24" t="str">
        <f>E24</f>
        <v xml:space="preserve"> 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0.3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11" customFormat="1" ht="29.25" customHeight="1">
      <c r="A128" s="111"/>
      <c r="B128" s="112"/>
      <c r="C128" s="113" t="s">
        <v>99</v>
      </c>
      <c r="D128" s="114" t="s">
        <v>54</v>
      </c>
      <c r="E128" s="114" t="s">
        <v>50</v>
      </c>
      <c r="F128" s="114" t="s">
        <v>51</v>
      </c>
      <c r="G128" s="114" t="s">
        <v>100</v>
      </c>
      <c r="H128" s="114" t="s">
        <v>101</v>
      </c>
      <c r="I128" s="114" t="s">
        <v>102</v>
      </c>
      <c r="J128" s="115" t="s">
        <v>82</v>
      </c>
      <c r="K128" s="116" t="s">
        <v>103</v>
      </c>
      <c r="L128" s="117"/>
      <c r="M128" s="56" t="s">
        <v>1</v>
      </c>
      <c r="N128" s="57" t="s">
        <v>33</v>
      </c>
      <c r="O128" s="57" t="s">
        <v>104</v>
      </c>
      <c r="P128" s="57" t="s">
        <v>105</v>
      </c>
      <c r="Q128" s="57" t="s">
        <v>106</v>
      </c>
      <c r="R128" s="57" t="s">
        <v>107</v>
      </c>
      <c r="S128" s="57" t="s">
        <v>108</v>
      </c>
      <c r="T128" s="58" t="s">
        <v>109</v>
      </c>
      <c r="U128" s="111"/>
      <c r="V128" s="111"/>
      <c r="W128" s="111"/>
      <c r="X128" s="111"/>
      <c r="Y128" s="111"/>
      <c r="Z128" s="111"/>
      <c r="AA128" s="111"/>
      <c r="AB128" s="111"/>
      <c r="AC128" s="111"/>
      <c r="AD128" s="111"/>
      <c r="AE128" s="111"/>
    </row>
    <row r="129" spans="1:65" s="2" customFormat="1" ht="22.9" customHeight="1">
      <c r="A129" s="26"/>
      <c r="B129" s="27"/>
      <c r="C129" s="63" t="s">
        <v>110</v>
      </c>
      <c r="D129" s="26"/>
      <c r="E129" s="26"/>
      <c r="F129" s="26"/>
      <c r="G129" s="26"/>
      <c r="H129" s="26"/>
      <c r="I129" s="26"/>
      <c r="J129" s="118">
        <f>BK129</f>
        <v>0</v>
      </c>
      <c r="K129" s="26"/>
      <c r="L129" s="27"/>
      <c r="M129" s="59"/>
      <c r="N129" s="50"/>
      <c r="O129" s="60"/>
      <c r="P129" s="119">
        <f>P130+P174+P197</f>
        <v>767.85232000000008</v>
      </c>
      <c r="Q129" s="60"/>
      <c r="R129" s="119">
        <f>R130+R174+R197</f>
        <v>14.325551799999998</v>
      </c>
      <c r="S129" s="60"/>
      <c r="T129" s="120">
        <f>T130+T174+T197</f>
        <v>0.20243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T129" s="14" t="s">
        <v>68</v>
      </c>
      <c r="AU129" s="14" t="s">
        <v>84</v>
      </c>
      <c r="BK129" s="121">
        <f>BK130+BK174+BK197</f>
        <v>0</v>
      </c>
    </row>
    <row r="130" spans="1:65" s="12" customFormat="1" ht="25.9" customHeight="1">
      <c r="B130" s="122"/>
      <c r="D130" s="123" t="s">
        <v>68</v>
      </c>
      <c r="E130" s="124" t="s">
        <v>111</v>
      </c>
      <c r="F130" s="124" t="s">
        <v>112</v>
      </c>
      <c r="J130" s="125">
        <f>BK130</f>
        <v>0</v>
      </c>
      <c r="L130" s="122"/>
      <c r="M130" s="126"/>
      <c r="N130" s="127"/>
      <c r="O130" s="127"/>
      <c r="P130" s="128">
        <f>P131+P159+P166+P171</f>
        <v>726.83760000000007</v>
      </c>
      <c r="Q130" s="127"/>
      <c r="R130" s="128">
        <f>R131+R159+R166+R171</f>
        <v>14.143357799999997</v>
      </c>
      <c r="S130" s="127"/>
      <c r="T130" s="129">
        <f>T131+T159+T166+T171</f>
        <v>0</v>
      </c>
      <c r="AR130" s="123" t="s">
        <v>8</v>
      </c>
      <c r="AT130" s="130" t="s">
        <v>68</v>
      </c>
      <c r="AU130" s="130" t="s">
        <v>69</v>
      </c>
      <c r="AY130" s="123" t="s">
        <v>113</v>
      </c>
      <c r="BK130" s="131">
        <f>BK131+BK159+BK166+BK171</f>
        <v>0</v>
      </c>
    </row>
    <row r="131" spans="1:65" s="12" customFormat="1" ht="22.9" customHeight="1">
      <c r="B131" s="122"/>
      <c r="D131" s="123" t="s">
        <v>68</v>
      </c>
      <c r="E131" s="132" t="s">
        <v>114</v>
      </c>
      <c r="F131" s="132" t="s">
        <v>115</v>
      </c>
      <c r="J131" s="133">
        <f>BK131</f>
        <v>0</v>
      </c>
      <c r="L131" s="122"/>
      <c r="M131" s="126"/>
      <c r="N131" s="127"/>
      <c r="O131" s="127"/>
      <c r="P131" s="128">
        <f>SUM(P132:P158)</f>
        <v>606.46450000000004</v>
      </c>
      <c r="Q131" s="127"/>
      <c r="R131" s="128">
        <f>SUM(R132:R158)</f>
        <v>14.143357799999997</v>
      </c>
      <c r="S131" s="127"/>
      <c r="T131" s="129">
        <f>SUM(T132:T158)</f>
        <v>0</v>
      </c>
      <c r="AR131" s="123" t="s">
        <v>8</v>
      </c>
      <c r="AT131" s="130" t="s">
        <v>68</v>
      </c>
      <c r="AU131" s="130" t="s">
        <v>8</v>
      </c>
      <c r="AY131" s="123" t="s">
        <v>113</v>
      </c>
      <c r="BK131" s="131">
        <f>SUM(BK132:BK158)</f>
        <v>0</v>
      </c>
    </row>
    <row r="132" spans="1:65" s="148" customFormat="1" ht="14.45" customHeight="1">
      <c r="A132" s="134"/>
      <c r="B132" s="135"/>
      <c r="C132" s="136" t="s">
        <v>8</v>
      </c>
      <c r="D132" s="136" t="s">
        <v>116</v>
      </c>
      <c r="E132" s="137" t="s">
        <v>117</v>
      </c>
      <c r="F132" s="138" t="s">
        <v>118</v>
      </c>
      <c r="G132" s="139" t="s">
        <v>119</v>
      </c>
      <c r="H132" s="140">
        <v>20.239999999999998</v>
      </c>
      <c r="I132" s="228"/>
      <c r="J132" s="141">
        <f>ROUND(I132*H132,0)</f>
        <v>0</v>
      </c>
      <c r="K132" s="142"/>
      <c r="L132" s="143"/>
      <c r="M132" s="144" t="s">
        <v>1</v>
      </c>
      <c r="N132" s="145" t="s">
        <v>35</v>
      </c>
      <c r="O132" s="146">
        <v>0.02</v>
      </c>
      <c r="P132" s="146">
        <f>O132*H132</f>
        <v>0.40479999999999999</v>
      </c>
      <c r="Q132" s="146">
        <v>0</v>
      </c>
      <c r="R132" s="146">
        <f>Q132*H132</f>
        <v>0</v>
      </c>
      <c r="S132" s="146">
        <v>0</v>
      </c>
      <c r="T132" s="147">
        <f>S132*H132</f>
        <v>0</v>
      </c>
      <c r="U132" s="134"/>
      <c r="V132" s="134"/>
      <c r="W132" s="134"/>
      <c r="X132" s="134"/>
      <c r="Y132" s="134"/>
      <c r="Z132" s="134"/>
      <c r="AA132" s="134"/>
      <c r="AB132" s="134"/>
      <c r="AC132" s="134"/>
      <c r="AD132" s="134"/>
      <c r="AE132" s="134"/>
      <c r="AR132" s="149" t="s">
        <v>120</v>
      </c>
      <c r="AT132" s="149" t="s">
        <v>116</v>
      </c>
      <c r="AU132" s="149" t="s">
        <v>121</v>
      </c>
      <c r="AY132" s="150" t="s">
        <v>113</v>
      </c>
      <c r="BE132" s="151">
        <f>IF(N132="základní",J132,0)</f>
        <v>0</v>
      </c>
      <c r="BF132" s="151">
        <f>IF(N132="snížená",J132,0)</f>
        <v>0</v>
      </c>
      <c r="BG132" s="151">
        <f>IF(N132="zákl. přenesená",J132,0)</f>
        <v>0</v>
      </c>
      <c r="BH132" s="151">
        <f>IF(N132="sníž. přenesená",J132,0)</f>
        <v>0</v>
      </c>
      <c r="BI132" s="151">
        <f>IF(N132="nulová",J132,0)</f>
        <v>0</v>
      </c>
      <c r="BJ132" s="150" t="s">
        <v>121</v>
      </c>
      <c r="BK132" s="151">
        <f>ROUND(I132*H132,0)</f>
        <v>0</v>
      </c>
      <c r="BL132" s="150" t="s">
        <v>120</v>
      </c>
      <c r="BM132" s="149" t="s">
        <v>122</v>
      </c>
    </row>
    <row r="133" spans="1:65" s="148" customFormat="1" ht="24.2" customHeight="1">
      <c r="A133" s="134"/>
      <c r="B133" s="135"/>
      <c r="C133" s="136" t="s">
        <v>121</v>
      </c>
      <c r="D133" s="136" t="s">
        <v>116</v>
      </c>
      <c r="E133" s="137" t="s">
        <v>124</v>
      </c>
      <c r="F133" s="138" t="s">
        <v>125</v>
      </c>
      <c r="G133" s="139" t="s">
        <v>119</v>
      </c>
      <c r="H133" s="140">
        <v>35.4</v>
      </c>
      <c r="I133" s="228"/>
      <c r="J133" s="141">
        <f>ROUND(I133*H133,0)</f>
        <v>0</v>
      </c>
      <c r="K133" s="142"/>
      <c r="L133" s="143"/>
      <c r="M133" s="144" t="s">
        <v>1</v>
      </c>
      <c r="N133" s="145" t="s">
        <v>35</v>
      </c>
      <c r="O133" s="146">
        <v>0.06</v>
      </c>
      <c r="P133" s="146">
        <f>O133*H133</f>
        <v>2.1239999999999997</v>
      </c>
      <c r="Q133" s="146">
        <v>0</v>
      </c>
      <c r="R133" s="146">
        <f>Q133*H133</f>
        <v>0</v>
      </c>
      <c r="S133" s="146">
        <v>0</v>
      </c>
      <c r="T133" s="147">
        <f>S133*H133</f>
        <v>0</v>
      </c>
      <c r="U133" s="134"/>
      <c r="V133" s="134"/>
      <c r="W133" s="134"/>
      <c r="X133" s="134"/>
      <c r="Y133" s="134"/>
      <c r="Z133" s="134"/>
      <c r="AA133" s="134"/>
      <c r="AB133" s="134"/>
      <c r="AC133" s="134"/>
      <c r="AD133" s="134"/>
      <c r="AE133" s="134"/>
      <c r="AR133" s="149" t="s">
        <v>120</v>
      </c>
      <c r="AT133" s="149" t="s">
        <v>116</v>
      </c>
      <c r="AU133" s="149" t="s">
        <v>121</v>
      </c>
      <c r="AY133" s="150" t="s">
        <v>113</v>
      </c>
      <c r="BE133" s="151">
        <f>IF(N133="základní",J133,0)</f>
        <v>0</v>
      </c>
      <c r="BF133" s="151">
        <f>IF(N133="snížená",J133,0)</f>
        <v>0</v>
      </c>
      <c r="BG133" s="151">
        <f>IF(N133="zákl. přenesená",J133,0)</f>
        <v>0</v>
      </c>
      <c r="BH133" s="151">
        <f>IF(N133="sníž. přenesená",J133,0)</f>
        <v>0</v>
      </c>
      <c r="BI133" s="151">
        <f>IF(N133="nulová",J133,0)</f>
        <v>0</v>
      </c>
      <c r="BJ133" s="150" t="s">
        <v>121</v>
      </c>
      <c r="BK133" s="151">
        <f>ROUND(I133*H133,0)</f>
        <v>0</v>
      </c>
      <c r="BL133" s="150" t="s">
        <v>120</v>
      </c>
      <c r="BM133" s="149" t="s">
        <v>126</v>
      </c>
    </row>
    <row r="134" spans="1:65" s="148" customFormat="1" ht="14.45" customHeight="1">
      <c r="A134" s="134"/>
      <c r="B134" s="135"/>
      <c r="C134" s="136" t="s">
        <v>127</v>
      </c>
      <c r="D134" s="136" t="s">
        <v>116</v>
      </c>
      <c r="E134" s="137" t="s">
        <v>128</v>
      </c>
      <c r="F134" s="138" t="s">
        <v>129</v>
      </c>
      <c r="G134" s="139" t="s">
        <v>119</v>
      </c>
      <c r="H134" s="140">
        <v>305</v>
      </c>
      <c r="I134" s="228"/>
      <c r="J134" s="141">
        <f>ROUND(I134*H134,0)</f>
        <v>0</v>
      </c>
      <c r="K134" s="142"/>
      <c r="L134" s="143"/>
      <c r="M134" s="144" t="s">
        <v>1</v>
      </c>
      <c r="N134" s="145" t="s">
        <v>35</v>
      </c>
      <c r="O134" s="146">
        <v>0.14000000000000001</v>
      </c>
      <c r="P134" s="146">
        <f>O134*H134</f>
        <v>42.7</v>
      </c>
      <c r="Q134" s="146">
        <v>0</v>
      </c>
      <c r="R134" s="146">
        <f>Q134*H134</f>
        <v>0</v>
      </c>
      <c r="S134" s="146">
        <v>0</v>
      </c>
      <c r="T134" s="147">
        <f>S134*H134</f>
        <v>0</v>
      </c>
      <c r="U134" s="134"/>
      <c r="V134" s="134"/>
      <c r="W134" s="134"/>
      <c r="X134" s="134"/>
      <c r="Y134" s="134"/>
      <c r="Z134" s="134"/>
      <c r="AA134" s="134"/>
      <c r="AB134" s="134"/>
      <c r="AC134" s="134"/>
      <c r="AD134" s="134"/>
      <c r="AE134" s="134"/>
      <c r="AR134" s="149" t="s">
        <v>120</v>
      </c>
      <c r="AT134" s="149" t="s">
        <v>116</v>
      </c>
      <c r="AU134" s="149" t="s">
        <v>121</v>
      </c>
      <c r="AY134" s="150" t="s">
        <v>113</v>
      </c>
      <c r="BE134" s="151">
        <f>IF(N134="základní",J134,0)</f>
        <v>0</v>
      </c>
      <c r="BF134" s="151">
        <f>IF(N134="snížená",J134,0)</f>
        <v>0</v>
      </c>
      <c r="BG134" s="151">
        <f>IF(N134="zákl. přenesená",J134,0)</f>
        <v>0</v>
      </c>
      <c r="BH134" s="151">
        <f>IF(N134="sníž. přenesená",J134,0)</f>
        <v>0</v>
      </c>
      <c r="BI134" s="151">
        <f>IF(N134="nulová",J134,0)</f>
        <v>0</v>
      </c>
      <c r="BJ134" s="150" t="s">
        <v>121</v>
      </c>
      <c r="BK134" s="151">
        <f>ROUND(I134*H134,0)</f>
        <v>0</v>
      </c>
      <c r="BL134" s="150" t="s">
        <v>120</v>
      </c>
      <c r="BM134" s="149" t="s">
        <v>130</v>
      </c>
    </row>
    <row r="135" spans="1:65" s="148" customFormat="1" ht="24.2" customHeight="1">
      <c r="A135" s="134"/>
      <c r="B135" s="135"/>
      <c r="C135" s="136" t="s">
        <v>132</v>
      </c>
      <c r="D135" s="136" t="s">
        <v>116</v>
      </c>
      <c r="E135" s="137" t="s">
        <v>133</v>
      </c>
      <c r="F135" s="138" t="s">
        <v>134</v>
      </c>
      <c r="G135" s="139" t="s">
        <v>119</v>
      </c>
      <c r="H135" s="140">
        <v>305</v>
      </c>
      <c r="I135" s="228"/>
      <c r="J135" s="141">
        <f t="shared" ref="J135:J141" si="0">ROUND(I135*H135,0)</f>
        <v>0</v>
      </c>
      <c r="K135" s="142"/>
      <c r="L135" s="143"/>
      <c r="M135" s="144" t="s">
        <v>1</v>
      </c>
      <c r="N135" s="145" t="s">
        <v>35</v>
      </c>
      <c r="O135" s="146">
        <v>7.3999999999999996E-2</v>
      </c>
      <c r="P135" s="146">
        <f t="shared" ref="P135:P141" si="1">O135*H135</f>
        <v>22.57</v>
      </c>
      <c r="Q135" s="146">
        <v>2.5999999999999998E-4</v>
      </c>
      <c r="R135" s="146">
        <f t="shared" ref="R135:R141" si="2">Q135*H135</f>
        <v>7.9299999999999995E-2</v>
      </c>
      <c r="S135" s="146">
        <v>0</v>
      </c>
      <c r="T135" s="147">
        <f t="shared" ref="T135:T141" si="3">S135*H135</f>
        <v>0</v>
      </c>
      <c r="U135" s="134"/>
      <c r="V135" s="134"/>
      <c r="W135" s="134"/>
      <c r="X135" s="134"/>
      <c r="Y135" s="134"/>
      <c r="Z135" s="134"/>
      <c r="AA135" s="134"/>
      <c r="AB135" s="134"/>
      <c r="AC135" s="134"/>
      <c r="AD135" s="134"/>
      <c r="AE135" s="134"/>
      <c r="AR135" s="149" t="s">
        <v>120</v>
      </c>
      <c r="AT135" s="149" t="s">
        <v>116</v>
      </c>
      <c r="AU135" s="149" t="s">
        <v>121</v>
      </c>
      <c r="AY135" s="150" t="s">
        <v>113</v>
      </c>
      <c r="BE135" s="151">
        <f t="shared" ref="BE135:BE141" si="4">IF(N135="základní",J135,0)</f>
        <v>0</v>
      </c>
      <c r="BF135" s="151">
        <f t="shared" ref="BF135:BF141" si="5">IF(N135="snížená",J135,0)</f>
        <v>0</v>
      </c>
      <c r="BG135" s="151">
        <f t="shared" ref="BG135:BG141" si="6">IF(N135="zákl. přenesená",J135,0)</f>
        <v>0</v>
      </c>
      <c r="BH135" s="151">
        <f t="shared" ref="BH135:BH141" si="7">IF(N135="sníž. přenesená",J135,0)</f>
        <v>0</v>
      </c>
      <c r="BI135" s="151">
        <f t="shared" ref="BI135:BI141" si="8">IF(N135="nulová",J135,0)</f>
        <v>0</v>
      </c>
      <c r="BJ135" s="150" t="s">
        <v>121</v>
      </c>
      <c r="BK135" s="151">
        <f t="shared" ref="BK135:BK141" si="9">ROUND(I135*H135,0)</f>
        <v>0</v>
      </c>
      <c r="BL135" s="150" t="s">
        <v>120</v>
      </c>
      <c r="BM135" s="149" t="s">
        <v>135</v>
      </c>
    </row>
    <row r="136" spans="1:65" s="148" customFormat="1" ht="24.2" customHeight="1">
      <c r="A136" s="134"/>
      <c r="B136" s="135"/>
      <c r="C136" s="136" t="s">
        <v>114</v>
      </c>
      <c r="D136" s="136" t="s">
        <v>116</v>
      </c>
      <c r="E136" s="137" t="s">
        <v>136</v>
      </c>
      <c r="F136" s="138" t="s">
        <v>137</v>
      </c>
      <c r="G136" s="139" t="s">
        <v>119</v>
      </c>
      <c r="H136" s="140">
        <v>305</v>
      </c>
      <c r="I136" s="228"/>
      <c r="J136" s="141">
        <f t="shared" si="0"/>
        <v>0</v>
      </c>
      <c r="K136" s="142"/>
      <c r="L136" s="143"/>
      <c r="M136" s="144" t="s">
        <v>1</v>
      </c>
      <c r="N136" s="145" t="s">
        <v>35</v>
      </c>
      <c r="O136" s="146">
        <v>0.21199999999999999</v>
      </c>
      <c r="P136" s="146">
        <f t="shared" si="1"/>
        <v>64.66</v>
      </c>
      <c r="Q136" s="146">
        <v>1.457E-2</v>
      </c>
      <c r="R136" s="146">
        <f t="shared" si="2"/>
        <v>4.4438500000000003</v>
      </c>
      <c r="S136" s="146">
        <v>0</v>
      </c>
      <c r="T136" s="147">
        <f t="shared" si="3"/>
        <v>0</v>
      </c>
      <c r="U136" s="134"/>
      <c r="V136" s="134"/>
      <c r="W136" s="134"/>
      <c r="X136" s="134"/>
      <c r="Y136" s="134"/>
      <c r="Z136" s="134"/>
      <c r="AA136" s="134"/>
      <c r="AB136" s="134"/>
      <c r="AC136" s="134"/>
      <c r="AD136" s="134"/>
      <c r="AE136" s="134"/>
      <c r="AR136" s="149" t="s">
        <v>120</v>
      </c>
      <c r="AT136" s="149" t="s">
        <v>116</v>
      </c>
      <c r="AU136" s="149" t="s">
        <v>121</v>
      </c>
      <c r="AY136" s="150" t="s">
        <v>113</v>
      </c>
      <c r="BE136" s="151">
        <f t="shared" si="4"/>
        <v>0</v>
      </c>
      <c r="BF136" s="151">
        <f t="shared" si="5"/>
        <v>0</v>
      </c>
      <c r="BG136" s="151">
        <f t="shared" si="6"/>
        <v>0</v>
      </c>
      <c r="BH136" s="151">
        <f t="shared" si="7"/>
        <v>0</v>
      </c>
      <c r="BI136" s="151">
        <f t="shared" si="8"/>
        <v>0</v>
      </c>
      <c r="BJ136" s="150" t="s">
        <v>121</v>
      </c>
      <c r="BK136" s="151">
        <f t="shared" si="9"/>
        <v>0</v>
      </c>
      <c r="BL136" s="150" t="s">
        <v>120</v>
      </c>
      <c r="BM136" s="149" t="s">
        <v>138</v>
      </c>
    </row>
    <row r="137" spans="1:65" s="148" customFormat="1" ht="37.9" customHeight="1">
      <c r="A137" s="134"/>
      <c r="B137" s="135"/>
      <c r="C137" s="136" t="s">
        <v>139</v>
      </c>
      <c r="D137" s="136" t="s">
        <v>116</v>
      </c>
      <c r="E137" s="137" t="s">
        <v>140</v>
      </c>
      <c r="F137" s="138" t="s">
        <v>141</v>
      </c>
      <c r="G137" s="139" t="s">
        <v>131</v>
      </c>
      <c r="H137" s="140">
        <v>78</v>
      </c>
      <c r="I137" s="228"/>
      <c r="J137" s="141">
        <f t="shared" si="0"/>
        <v>0</v>
      </c>
      <c r="K137" s="142"/>
      <c r="L137" s="143"/>
      <c r="M137" s="144" t="s">
        <v>1</v>
      </c>
      <c r="N137" s="145" t="s">
        <v>35</v>
      </c>
      <c r="O137" s="146">
        <v>0.33</v>
      </c>
      <c r="P137" s="146">
        <f t="shared" si="1"/>
        <v>25.740000000000002</v>
      </c>
      <c r="Q137" s="146">
        <v>1.7600000000000001E-3</v>
      </c>
      <c r="R137" s="146">
        <f t="shared" si="2"/>
        <v>0.13728000000000001</v>
      </c>
      <c r="S137" s="146">
        <v>0</v>
      </c>
      <c r="T137" s="147">
        <f t="shared" si="3"/>
        <v>0</v>
      </c>
      <c r="U137" s="134"/>
      <c r="V137" s="134"/>
      <c r="W137" s="134"/>
      <c r="X137" s="134"/>
      <c r="Y137" s="134"/>
      <c r="Z137" s="134"/>
      <c r="AA137" s="134"/>
      <c r="AB137" s="134"/>
      <c r="AC137" s="134"/>
      <c r="AD137" s="134"/>
      <c r="AE137" s="134"/>
      <c r="AR137" s="149" t="s">
        <v>120</v>
      </c>
      <c r="AT137" s="149" t="s">
        <v>116</v>
      </c>
      <c r="AU137" s="149" t="s">
        <v>121</v>
      </c>
      <c r="AY137" s="150" t="s">
        <v>113</v>
      </c>
      <c r="BE137" s="151">
        <f t="shared" si="4"/>
        <v>0</v>
      </c>
      <c r="BF137" s="151">
        <f t="shared" si="5"/>
        <v>0</v>
      </c>
      <c r="BG137" s="151">
        <f t="shared" si="6"/>
        <v>0</v>
      </c>
      <c r="BH137" s="151">
        <f t="shared" si="7"/>
        <v>0</v>
      </c>
      <c r="BI137" s="151">
        <f t="shared" si="8"/>
        <v>0</v>
      </c>
      <c r="BJ137" s="150" t="s">
        <v>121</v>
      </c>
      <c r="BK137" s="151">
        <f t="shared" si="9"/>
        <v>0</v>
      </c>
      <c r="BL137" s="150" t="s">
        <v>120</v>
      </c>
      <c r="BM137" s="149" t="s">
        <v>142</v>
      </c>
    </row>
    <row r="138" spans="1:65" s="148" customFormat="1" ht="24.2" customHeight="1">
      <c r="A138" s="134"/>
      <c r="B138" s="135"/>
      <c r="C138" s="152" t="s">
        <v>143</v>
      </c>
      <c r="D138" s="152" t="s">
        <v>144</v>
      </c>
      <c r="E138" s="153" t="s">
        <v>145</v>
      </c>
      <c r="F138" s="154" t="s">
        <v>312</v>
      </c>
      <c r="G138" s="155" t="s">
        <v>119</v>
      </c>
      <c r="H138" s="156">
        <v>15.6</v>
      </c>
      <c r="I138" s="229"/>
      <c r="J138" s="157">
        <f t="shared" si="0"/>
        <v>0</v>
      </c>
      <c r="K138" s="158"/>
      <c r="L138" s="159"/>
      <c r="M138" s="160" t="s">
        <v>1</v>
      </c>
      <c r="N138" s="161" t="s">
        <v>35</v>
      </c>
      <c r="O138" s="146">
        <v>0</v>
      </c>
      <c r="P138" s="146">
        <f t="shared" si="1"/>
        <v>0</v>
      </c>
      <c r="Q138" s="146">
        <v>4.8300000000000001E-3</v>
      </c>
      <c r="R138" s="146">
        <f t="shared" si="2"/>
        <v>7.5347999999999998E-2</v>
      </c>
      <c r="S138" s="146">
        <v>0</v>
      </c>
      <c r="T138" s="147">
        <f t="shared" si="3"/>
        <v>0</v>
      </c>
      <c r="U138" s="134"/>
      <c r="V138" s="134"/>
      <c r="W138" s="134"/>
      <c r="X138" s="134"/>
      <c r="Y138" s="134"/>
      <c r="Z138" s="134"/>
      <c r="AA138" s="134"/>
      <c r="AB138" s="134"/>
      <c r="AC138" s="134"/>
      <c r="AD138" s="134"/>
      <c r="AE138" s="134"/>
      <c r="AR138" s="149" t="s">
        <v>143</v>
      </c>
      <c r="AT138" s="149" t="s">
        <v>144</v>
      </c>
      <c r="AU138" s="149" t="s">
        <v>121</v>
      </c>
      <c r="AY138" s="150" t="s">
        <v>113</v>
      </c>
      <c r="BE138" s="151">
        <f t="shared" si="4"/>
        <v>0</v>
      </c>
      <c r="BF138" s="151">
        <f t="shared" si="5"/>
        <v>0</v>
      </c>
      <c r="BG138" s="151">
        <f t="shared" si="6"/>
        <v>0</v>
      </c>
      <c r="BH138" s="151">
        <f t="shared" si="7"/>
        <v>0</v>
      </c>
      <c r="BI138" s="151">
        <f t="shared" si="8"/>
        <v>0</v>
      </c>
      <c r="BJ138" s="150" t="s">
        <v>121</v>
      </c>
      <c r="BK138" s="151">
        <f t="shared" si="9"/>
        <v>0</v>
      </c>
      <c r="BL138" s="150" t="s">
        <v>120</v>
      </c>
      <c r="BM138" s="149" t="s">
        <v>146</v>
      </c>
    </row>
    <row r="139" spans="1:65" s="148" customFormat="1" ht="37.9" customHeight="1">
      <c r="A139" s="134"/>
      <c r="B139" s="135"/>
      <c r="C139" s="136" t="s">
        <v>147</v>
      </c>
      <c r="D139" s="136" t="s">
        <v>116</v>
      </c>
      <c r="E139" s="137" t="s">
        <v>148</v>
      </c>
      <c r="F139" s="138" t="s">
        <v>149</v>
      </c>
      <c r="G139" s="139" t="s">
        <v>119</v>
      </c>
      <c r="H139" s="140">
        <v>15.6</v>
      </c>
      <c r="I139" s="228"/>
      <c r="J139" s="141">
        <f t="shared" si="0"/>
        <v>0</v>
      </c>
      <c r="K139" s="142"/>
      <c r="L139" s="143"/>
      <c r="M139" s="144" t="s">
        <v>1</v>
      </c>
      <c r="N139" s="145" t="s">
        <v>35</v>
      </c>
      <c r="O139" s="146">
        <v>1.02</v>
      </c>
      <c r="P139" s="146">
        <f t="shared" si="1"/>
        <v>15.911999999999999</v>
      </c>
      <c r="Q139" s="146">
        <v>9.2700000000000005E-3</v>
      </c>
      <c r="R139" s="146">
        <f t="shared" si="2"/>
        <v>0.14461199999999999</v>
      </c>
      <c r="S139" s="146">
        <v>0</v>
      </c>
      <c r="T139" s="147">
        <f t="shared" si="3"/>
        <v>0</v>
      </c>
      <c r="U139" s="134"/>
      <c r="V139" s="134"/>
      <c r="W139" s="134"/>
      <c r="X139" s="134"/>
      <c r="Y139" s="134"/>
      <c r="Z139" s="134"/>
      <c r="AA139" s="134"/>
      <c r="AB139" s="134"/>
      <c r="AC139" s="134"/>
      <c r="AD139" s="134"/>
      <c r="AE139" s="134"/>
      <c r="AR139" s="149" t="s">
        <v>120</v>
      </c>
      <c r="AT139" s="149" t="s">
        <v>116</v>
      </c>
      <c r="AU139" s="149" t="s">
        <v>121</v>
      </c>
      <c r="AY139" s="150" t="s">
        <v>113</v>
      </c>
      <c r="BE139" s="151">
        <f t="shared" si="4"/>
        <v>0</v>
      </c>
      <c r="BF139" s="151">
        <f t="shared" si="5"/>
        <v>0</v>
      </c>
      <c r="BG139" s="151">
        <f t="shared" si="6"/>
        <v>0</v>
      </c>
      <c r="BH139" s="151">
        <f t="shared" si="7"/>
        <v>0</v>
      </c>
      <c r="BI139" s="151">
        <f t="shared" si="8"/>
        <v>0</v>
      </c>
      <c r="BJ139" s="150" t="s">
        <v>121</v>
      </c>
      <c r="BK139" s="151">
        <f t="shared" si="9"/>
        <v>0</v>
      </c>
      <c r="BL139" s="150" t="s">
        <v>120</v>
      </c>
      <c r="BM139" s="149" t="s">
        <v>150</v>
      </c>
    </row>
    <row r="140" spans="1:65" s="148" customFormat="1" ht="24.2" customHeight="1">
      <c r="A140" s="134"/>
      <c r="B140" s="135"/>
      <c r="C140" s="152" t="s">
        <v>151</v>
      </c>
      <c r="D140" s="152" t="s">
        <v>144</v>
      </c>
      <c r="E140" s="153" t="s">
        <v>145</v>
      </c>
      <c r="F140" s="154" t="s">
        <v>312</v>
      </c>
      <c r="G140" s="155" t="s">
        <v>119</v>
      </c>
      <c r="H140" s="156">
        <v>17.16</v>
      </c>
      <c r="I140" s="229"/>
      <c r="J140" s="157">
        <f t="shared" si="0"/>
        <v>0</v>
      </c>
      <c r="K140" s="158"/>
      <c r="L140" s="159"/>
      <c r="M140" s="160" t="s">
        <v>1</v>
      </c>
      <c r="N140" s="161" t="s">
        <v>35</v>
      </c>
      <c r="O140" s="146">
        <v>0</v>
      </c>
      <c r="P140" s="146">
        <f t="shared" si="1"/>
        <v>0</v>
      </c>
      <c r="Q140" s="146">
        <v>4.8300000000000001E-3</v>
      </c>
      <c r="R140" s="146">
        <f t="shared" si="2"/>
        <v>8.2882800000000006E-2</v>
      </c>
      <c r="S140" s="146">
        <v>0</v>
      </c>
      <c r="T140" s="147">
        <f t="shared" si="3"/>
        <v>0</v>
      </c>
      <c r="U140" s="134"/>
      <c r="V140" s="134"/>
      <c r="W140" s="134"/>
      <c r="X140" s="134"/>
      <c r="Y140" s="134"/>
      <c r="Z140" s="134"/>
      <c r="AA140" s="134"/>
      <c r="AB140" s="134"/>
      <c r="AC140" s="134"/>
      <c r="AD140" s="134"/>
      <c r="AE140" s="134"/>
      <c r="AR140" s="149" t="s">
        <v>143</v>
      </c>
      <c r="AT140" s="149" t="s">
        <v>144</v>
      </c>
      <c r="AU140" s="149" t="s">
        <v>121</v>
      </c>
      <c r="AY140" s="150" t="s">
        <v>113</v>
      </c>
      <c r="BE140" s="151">
        <f t="shared" si="4"/>
        <v>0</v>
      </c>
      <c r="BF140" s="151">
        <f t="shared" si="5"/>
        <v>0</v>
      </c>
      <c r="BG140" s="151">
        <f t="shared" si="6"/>
        <v>0</v>
      </c>
      <c r="BH140" s="151">
        <f t="shared" si="7"/>
        <v>0</v>
      </c>
      <c r="BI140" s="151">
        <f t="shared" si="8"/>
        <v>0</v>
      </c>
      <c r="BJ140" s="150" t="s">
        <v>121</v>
      </c>
      <c r="BK140" s="151">
        <f t="shared" si="9"/>
        <v>0</v>
      </c>
      <c r="BL140" s="150" t="s">
        <v>120</v>
      </c>
      <c r="BM140" s="149" t="s">
        <v>152</v>
      </c>
    </row>
    <row r="141" spans="1:65" s="148" customFormat="1" ht="37.9" customHeight="1">
      <c r="A141" s="134"/>
      <c r="B141" s="135"/>
      <c r="C141" s="136" t="s">
        <v>153</v>
      </c>
      <c r="D141" s="136" t="s">
        <v>116</v>
      </c>
      <c r="E141" s="137" t="s">
        <v>154</v>
      </c>
      <c r="F141" s="138" t="s">
        <v>311</v>
      </c>
      <c r="G141" s="139" t="s">
        <v>119</v>
      </c>
      <c r="H141" s="140">
        <v>288</v>
      </c>
      <c r="I141" s="228"/>
      <c r="J141" s="141">
        <f t="shared" si="0"/>
        <v>0</v>
      </c>
      <c r="K141" s="142"/>
      <c r="L141" s="143"/>
      <c r="M141" s="144" t="s">
        <v>1</v>
      </c>
      <c r="N141" s="145" t="s">
        <v>35</v>
      </c>
      <c r="O141" s="146">
        <v>1.08</v>
      </c>
      <c r="P141" s="146">
        <f t="shared" si="1"/>
        <v>311.04000000000002</v>
      </c>
      <c r="Q141" s="146">
        <v>9.5999999999999992E-3</v>
      </c>
      <c r="R141" s="146">
        <f t="shared" si="2"/>
        <v>2.7647999999999997</v>
      </c>
      <c r="S141" s="146">
        <v>0</v>
      </c>
      <c r="T141" s="147">
        <f t="shared" si="3"/>
        <v>0</v>
      </c>
      <c r="U141" s="134"/>
      <c r="V141" s="134"/>
      <c r="W141" s="134"/>
      <c r="X141" s="134"/>
      <c r="Y141" s="134"/>
      <c r="Z141" s="134"/>
      <c r="AA141" s="134"/>
      <c r="AB141" s="134"/>
      <c r="AC141" s="134"/>
      <c r="AD141" s="134"/>
      <c r="AE141" s="134"/>
      <c r="AR141" s="149" t="s">
        <v>120</v>
      </c>
      <c r="AT141" s="149" t="s">
        <v>116</v>
      </c>
      <c r="AU141" s="149" t="s">
        <v>121</v>
      </c>
      <c r="AY141" s="150" t="s">
        <v>113</v>
      </c>
      <c r="BE141" s="151">
        <f t="shared" si="4"/>
        <v>0</v>
      </c>
      <c r="BF141" s="151">
        <f t="shared" si="5"/>
        <v>0</v>
      </c>
      <c r="BG141" s="151">
        <f t="shared" si="6"/>
        <v>0</v>
      </c>
      <c r="BH141" s="151">
        <f t="shared" si="7"/>
        <v>0</v>
      </c>
      <c r="BI141" s="151">
        <f t="shared" si="8"/>
        <v>0</v>
      </c>
      <c r="BJ141" s="150" t="s">
        <v>121</v>
      </c>
      <c r="BK141" s="151">
        <f t="shared" si="9"/>
        <v>0</v>
      </c>
      <c r="BL141" s="150" t="s">
        <v>120</v>
      </c>
      <c r="BM141" s="149" t="s">
        <v>155</v>
      </c>
    </row>
    <row r="142" spans="1:65" s="148" customFormat="1" ht="24.2" customHeight="1">
      <c r="A142" s="134"/>
      <c r="B142" s="135"/>
      <c r="C142" s="152" t="s">
        <v>156</v>
      </c>
      <c r="D142" s="152" t="s">
        <v>144</v>
      </c>
      <c r="E142" s="153" t="s">
        <v>157</v>
      </c>
      <c r="F142" s="154" t="s">
        <v>310</v>
      </c>
      <c r="G142" s="155" t="s">
        <v>119</v>
      </c>
      <c r="H142" s="156">
        <v>302.39999999999998</v>
      </c>
      <c r="I142" s="229"/>
      <c r="J142" s="157">
        <f>ROUND(I142*H142,0)</f>
        <v>0</v>
      </c>
      <c r="K142" s="158"/>
      <c r="L142" s="159"/>
      <c r="M142" s="160" t="s">
        <v>1</v>
      </c>
      <c r="N142" s="161" t="s">
        <v>35</v>
      </c>
      <c r="O142" s="146">
        <v>0</v>
      </c>
      <c r="P142" s="146">
        <f>O142*H142</f>
        <v>0</v>
      </c>
      <c r="Q142" s="146">
        <v>1.6500000000000001E-2</v>
      </c>
      <c r="R142" s="146">
        <f>Q142*H142</f>
        <v>4.9896000000000003</v>
      </c>
      <c r="S142" s="146">
        <v>0</v>
      </c>
      <c r="T142" s="147">
        <f>S142*H142</f>
        <v>0</v>
      </c>
      <c r="U142" s="134"/>
      <c r="V142" s="134"/>
      <c r="W142" s="134"/>
      <c r="X142" s="134"/>
      <c r="Y142" s="134"/>
      <c r="Z142" s="134"/>
      <c r="AA142" s="134"/>
      <c r="AB142" s="134"/>
      <c r="AC142" s="134"/>
      <c r="AD142" s="134"/>
      <c r="AE142" s="134"/>
      <c r="AR142" s="149" t="s">
        <v>143</v>
      </c>
      <c r="AT142" s="149" t="s">
        <v>144</v>
      </c>
      <c r="AU142" s="149" t="s">
        <v>121</v>
      </c>
      <c r="AY142" s="150" t="s">
        <v>113</v>
      </c>
      <c r="BE142" s="151">
        <f>IF(N142="základní",J142,0)</f>
        <v>0</v>
      </c>
      <c r="BF142" s="151">
        <f>IF(N142="snížená",J142,0)</f>
        <v>0</v>
      </c>
      <c r="BG142" s="151">
        <f>IF(N142="zákl. přenesená",J142,0)</f>
        <v>0</v>
      </c>
      <c r="BH142" s="151">
        <f>IF(N142="sníž. přenesená",J142,0)</f>
        <v>0</v>
      </c>
      <c r="BI142" s="151">
        <f>IF(N142="nulová",J142,0)</f>
        <v>0</v>
      </c>
      <c r="BJ142" s="150" t="s">
        <v>121</v>
      </c>
      <c r="BK142" s="151">
        <f>ROUND(I142*H142,0)</f>
        <v>0</v>
      </c>
      <c r="BL142" s="150" t="s">
        <v>120</v>
      </c>
      <c r="BM142" s="149" t="s">
        <v>158</v>
      </c>
    </row>
    <row r="143" spans="1:65" s="148" customFormat="1" ht="24.2" customHeight="1">
      <c r="A143" s="134"/>
      <c r="B143" s="135"/>
      <c r="C143" s="136" t="s">
        <v>159</v>
      </c>
      <c r="D143" s="136" t="s">
        <v>116</v>
      </c>
      <c r="E143" s="137" t="s">
        <v>160</v>
      </c>
      <c r="F143" s="138" t="s">
        <v>161</v>
      </c>
      <c r="G143" s="139" t="s">
        <v>119</v>
      </c>
      <c r="H143" s="140">
        <v>288</v>
      </c>
      <c r="I143" s="228"/>
      <c r="J143" s="141">
        <f t="shared" ref="J143:J156" si="10">ROUND(I143*H143,0)</f>
        <v>0</v>
      </c>
      <c r="K143" s="142"/>
      <c r="L143" s="143"/>
      <c r="M143" s="144" t="s">
        <v>1</v>
      </c>
      <c r="N143" s="145" t="s">
        <v>35</v>
      </c>
      <c r="O143" s="146">
        <v>8.0000000000000002E-3</v>
      </c>
      <c r="P143" s="146">
        <f t="shared" ref="P143:P156" si="11">O143*H143</f>
        <v>2.3040000000000003</v>
      </c>
      <c r="Q143" s="146">
        <v>6.0000000000000002E-5</v>
      </c>
      <c r="R143" s="146">
        <f t="shared" ref="R143:R156" si="12">Q143*H143</f>
        <v>1.728E-2</v>
      </c>
      <c r="S143" s="146">
        <v>0</v>
      </c>
      <c r="T143" s="147">
        <f t="shared" ref="T143:T156" si="13">S143*H143</f>
        <v>0</v>
      </c>
      <c r="U143" s="134"/>
      <c r="V143" s="134"/>
      <c r="W143" s="134"/>
      <c r="X143" s="134"/>
      <c r="Y143" s="134"/>
      <c r="Z143" s="134"/>
      <c r="AA143" s="134"/>
      <c r="AB143" s="134"/>
      <c r="AC143" s="134"/>
      <c r="AD143" s="134"/>
      <c r="AE143" s="134"/>
      <c r="AR143" s="149" t="s">
        <v>120</v>
      </c>
      <c r="AT143" s="149" t="s">
        <v>116</v>
      </c>
      <c r="AU143" s="149" t="s">
        <v>121</v>
      </c>
      <c r="AY143" s="150" t="s">
        <v>113</v>
      </c>
      <c r="BE143" s="151">
        <f t="shared" ref="BE143:BE156" si="14">IF(N143="základní",J143,0)</f>
        <v>0</v>
      </c>
      <c r="BF143" s="151">
        <f t="shared" ref="BF143:BF156" si="15">IF(N143="snížená",J143,0)</f>
        <v>0</v>
      </c>
      <c r="BG143" s="151">
        <f t="shared" ref="BG143:BG156" si="16">IF(N143="zákl. přenesená",J143,0)</f>
        <v>0</v>
      </c>
      <c r="BH143" s="151">
        <f t="shared" ref="BH143:BH156" si="17">IF(N143="sníž. přenesená",J143,0)</f>
        <v>0</v>
      </c>
      <c r="BI143" s="151">
        <f t="shared" ref="BI143:BI156" si="18">IF(N143="nulová",J143,0)</f>
        <v>0</v>
      </c>
      <c r="BJ143" s="150" t="s">
        <v>121</v>
      </c>
      <c r="BK143" s="151">
        <f t="shared" ref="BK143:BK156" si="19">ROUND(I143*H143,0)</f>
        <v>0</v>
      </c>
      <c r="BL143" s="150" t="s">
        <v>120</v>
      </c>
      <c r="BM143" s="149" t="s">
        <v>162</v>
      </c>
    </row>
    <row r="144" spans="1:65" s="148" customFormat="1" ht="24.2" customHeight="1">
      <c r="A144" s="134"/>
      <c r="B144" s="135"/>
      <c r="C144" s="136" t="s">
        <v>163</v>
      </c>
      <c r="D144" s="136" t="s">
        <v>116</v>
      </c>
      <c r="E144" s="137" t="s">
        <v>164</v>
      </c>
      <c r="F144" s="138" t="s">
        <v>320</v>
      </c>
      <c r="G144" s="139" t="s">
        <v>119</v>
      </c>
      <c r="H144" s="140">
        <v>1.5</v>
      </c>
      <c r="I144" s="228"/>
      <c r="J144" s="141">
        <f t="shared" si="10"/>
        <v>0</v>
      </c>
      <c r="K144" s="142"/>
      <c r="L144" s="143"/>
      <c r="M144" s="144" t="s">
        <v>1</v>
      </c>
      <c r="N144" s="145" t="s">
        <v>35</v>
      </c>
      <c r="O144" s="146">
        <v>0.14000000000000001</v>
      </c>
      <c r="P144" s="146">
        <f t="shared" si="11"/>
        <v>0.21000000000000002</v>
      </c>
      <c r="Q144" s="146">
        <v>4.0000000000000003E-5</v>
      </c>
      <c r="R144" s="146">
        <f t="shared" si="12"/>
        <v>6.0000000000000008E-5</v>
      </c>
      <c r="S144" s="146">
        <v>0</v>
      </c>
      <c r="T144" s="147">
        <f t="shared" si="13"/>
        <v>0</v>
      </c>
      <c r="U144" s="134"/>
      <c r="V144" s="134"/>
      <c r="W144" s="134"/>
      <c r="X144" s="134"/>
      <c r="Y144" s="134"/>
      <c r="Z144" s="134"/>
      <c r="AA144" s="134"/>
      <c r="AB144" s="134"/>
      <c r="AC144" s="134"/>
      <c r="AD144" s="134"/>
      <c r="AE144" s="134"/>
      <c r="AR144" s="149" t="s">
        <v>120</v>
      </c>
      <c r="AT144" s="149" t="s">
        <v>116</v>
      </c>
      <c r="AU144" s="149" t="s">
        <v>121</v>
      </c>
      <c r="AY144" s="150" t="s">
        <v>113</v>
      </c>
      <c r="BE144" s="151">
        <f t="shared" si="14"/>
        <v>0</v>
      </c>
      <c r="BF144" s="151">
        <f t="shared" si="15"/>
        <v>0</v>
      </c>
      <c r="BG144" s="151">
        <f t="shared" si="16"/>
        <v>0</v>
      </c>
      <c r="BH144" s="151">
        <f t="shared" si="17"/>
        <v>0</v>
      </c>
      <c r="BI144" s="151">
        <f t="shared" si="18"/>
        <v>0</v>
      </c>
      <c r="BJ144" s="150" t="s">
        <v>121</v>
      </c>
      <c r="BK144" s="151">
        <f t="shared" si="19"/>
        <v>0</v>
      </c>
      <c r="BL144" s="150" t="s">
        <v>120</v>
      </c>
      <c r="BM144" s="149" t="s">
        <v>165</v>
      </c>
    </row>
    <row r="145" spans="1:65" s="148" customFormat="1" ht="24.2" customHeight="1">
      <c r="A145" s="134"/>
      <c r="B145" s="135"/>
      <c r="C145" s="136" t="s">
        <v>9</v>
      </c>
      <c r="D145" s="136" t="s">
        <v>116</v>
      </c>
      <c r="E145" s="137" t="s">
        <v>166</v>
      </c>
      <c r="F145" s="138" t="s">
        <v>167</v>
      </c>
      <c r="G145" s="139" t="s">
        <v>119</v>
      </c>
      <c r="H145" s="140">
        <v>24.9</v>
      </c>
      <c r="I145" s="228"/>
      <c r="J145" s="141">
        <f t="shared" si="10"/>
        <v>0</v>
      </c>
      <c r="K145" s="142"/>
      <c r="L145" s="143"/>
      <c r="M145" s="144" t="s">
        <v>1</v>
      </c>
      <c r="N145" s="145" t="s">
        <v>35</v>
      </c>
      <c r="O145" s="146">
        <v>0.14000000000000001</v>
      </c>
      <c r="P145" s="146">
        <f t="shared" si="11"/>
        <v>3.4860000000000002</v>
      </c>
      <c r="Q145" s="146">
        <v>2.0000000000000001E-4</v>
      </c>
      <c r="R145" s="146">
        <f t="shared" si="12"/>
        <v>4.9800000000000001E-3</v>
      </c>
      <c r="S145" s="146">
        <v>0</v>
      </c>
      <c r="T145" s="147">
        <f t="shared" si="13"/>
        <v>0</v>
      </c>
      <c r="U145" s="134"/>
      <c r="V145" s="134"/>
      <c r="W145" s="134"/>
      <c r="X145" s="134"/>
      <c r="Y145" s="134"/>
      <c r="Z145" s="134"/>
      <c r="AA145" s="134"/>
      <c r="AB145" s="134"/>
      <c r="AC145" s="134"/>
      <c r="AD145" s="134"/>
      <c r="AE145" s="134"/>
      <c r="AR145" s="149" t="s">
        <v>120</v>
      </c>
      <c r="AT145" s="149" t="s">
        <v>116</v>
      </c>
      <c r="AU145" s="149" t="s">
        <v>121</v>
      </c>
      <c r="AY145" s="150" t="s">
        <v>113</v>
      </c>
      <c r="BE145" s="151">
        <f t="shared" si="14"/>
        <v>0</v>
      </c>
      <c r="BF145" s="151">
        <f t="shared" si="15"/>
        <v>0</v>
      </c>
      <c r="BG145" s="151">
        <f t="shared" si="16"/>
        <v>0</v>
      </c>
      <c r="BH145" s="151">
        <f t="shared" si="17"/>
        <v>0</v>
      </c>
      <c r="BI145" s="151">
        <f t="shared" si="18"/>
        <v>0</v>
      </c>
      <c r="BJ145" s="150" t="s">
        <v>121</v>
      </c>
      <c r="BK145" s="151">
        <f t="shared" si="19"/>
        <v>0</v>
      </c>
      <c r="BL145" s="150" t="s">
        <v>120</v>
      </c>
      <c r="BM145" s="149" t="s">
        <v>168</v>
      </c>
    </row>
    <row r="146" spans="1:65" s="148" customFormat="1" ht="24.2" customHeight="1">
      <c r="A146" s="134"/>
      <c r="B146" s="135"/>
      <c r="C146" s="136" t="s">
        <v>169</v>
      </c>
      <c r="D146" s="136" t="s">
        <v>116</v>
      </c>
      <c r="E146" s="137" t="s">
        <v>170</v>
      </c>
      <c r="F146" s="138" t="s">
        <v>171</v>
      </c>
      <c r="G146" s="139" t="s">
        <v>131</v>
      </c>
      <c r="H146" s="140">
        <v>52.09</v>
      </c>
      <c r="I146" s="228"/>
      <c r="J146" s="141">
        <f t="shared" si="10"/>
        <v>0</v>
      </c>
      <c r="K146" s="142"/>
      <c r="L146" s="143"/>
      <c r="M146" s="144" t="s">
        <v>1</v>
      </c>
      <c r="N146" s="145" t="s">
        <v>35</v>
      </c>
      <c r="O146" s="146">
        <v>0.23</v>
      </c>
      <c r="P146" s="146">
        <f t="shared" si="11"/>
        <v>11.980700000000001</v>
      </c>
      <c r="Q146" s="146">
        <v>3.0000000000000001E-5</v>
      </c>
      <c r="R146" s="146">
        <f t="shared" si="12"/>
        <v>1.5627000000000002E-3</v>
      </c>
      <c r="S146" s="146">
        <v>0</v>
      </c>
      <c r="T146" s="147">
        <f t="shared" si="13"/>
        <v>0</v>
      </c>
      <c r="U146" s="134"/>
      <c r="V146" s="134"/>
      <c r="W146" s="134"/>
      <c r="X146" s="134"/>
      <c r="Y146" s="134"/>
      <c r="Z146" s="134"/>
      <c r="AA146" s="134"/>
      <c r="AB146" s="134"/>
      <c r="AC146" s="134"/>
      <c r="AD146" s="134"/>
      <c r="AE146" s="134"/>
      <c r="AR146" s="149" t="s">
        <v>120</v>
      </c>
      <c r="AT146" s="149" t="s">
        <v>116</v>
      </c>
      <c r="AU146" s="149" t="s">
        <v>121</v>
      </c>
      <c r="AY146" s="150" t="s">
        <v>113</v>
      </c>
      <c r="BE146" s="151">
        <f t="shared" si="14"/>
        <v>0</v>
      </c>
      <c r="BF146" s="151">
        <f t="shared" si="15"/>
        <v>0</v>
      </c>
      <c r="BG146" s="151">
        <f t="shared" si="16"/>
        <v>0</v>
      </c>
      <c r="BH146" s="151">
        <f t="shared" si="17"/>
        <v>0</v>
      </c>
      <c r="BI146" s="151">
        <f t="shared" si="18"/>
        <v>0</v>
      </c>
      <c r="BJ146" s="150" t="s">
        <v>121</v>
      </c>
      <c r="BK146" s="151">
        <f t="shared" si="19"/>
        <v>0</v>
      </c>
      <c r="BL146" s="150" t="s">
        <v>120</v>
      </c>
      <c r="BM146" s="149" t="s">
        <v>172</v>
      </c>
    </row>
    <row r="147" spans="1:65" s="148" customFormat="1" ht="36.75" customHeight="1">
      <c r="A147" s="134"/>
      <c r="B147" s="135"/>
      <c r="C147" s="136">
        <v>17</v>
      </c>
      <c r="D147" s="136" t="s">
        <v>319</v>
      </c>
      <c r="E147" s="137" t="s">
        <v>305</v>
      </c>
      <c r="F147" s="138" t="s">
        <v>317</v>
      </c>
      <c r="G147" s="139" t="s">
        <v>119</v>
      </c>
      <c r="H147" s="140">
        <v>30.45</v>
      </c>
      <c r="I147" s="228"/>
      <c r="J147" s="141">
        <f t="shared" si="10"/>
        <v>0</v>
      </c>
      <c r="K147" s="142"/>
      <c r="L147" s="143"/>
      <c r="M147" s="144"/>
      <c r="N147" s="145"/>
      <c r="O147" s="146"/>
      <c r="P147" s="146"/>
      <c r="Q147" s="146"/>
      <c r="R147" s="146"/>
      <c r="S147" s="146"/>
      <c r="T147" s="147"/>
      <c r="U147" s="134"/>
      <c r="V147" s="134"/>
      <c r="W147" s="134"/>
      <c r="X147" s="134"/>
      <c r="Y147" s="134"/>
      <c r="Z147" s="134"/>
      <c r="AA147" s="134"/>
      <c r="AB147" s="134"/>
      <c r="AC147" s="134"/>
      <c r="AD147" s="134"/>
      <c r="AE147" s="134"/>
      <c r="AR147" s="149"/>
      <c r="AT147" s="149"/>
      <c r="AU147" s="149"/>
      <c r="AY147" s="150"/>
      <c r="BE147" s="151"/>
      <c r="BF147" s="151"/>
      <c r="BG147" s="151"/>
      <c r="BH147" s="151"/>
      <c r="BI147" s="151"/>
      <c r="BJ147" s="150"/>
      <c r="BK147" s="151">
        <f t="shared" si="19"/>
        <v>0</v>
      </c>
      <c r="BL147" s="150"/>
      <c r="BM147" s="149"/>
    </row>
    <row r="148" spans="1:65" s="148" customFormat="1" ht="36.75" customHeight="1">
      <c r="A148" s="134"/>
      <c r="B148" s="135"/>
      <c r="C148" s="136">
        <v>18</v>
      </c>
      <c r="D148" s="136" t="s">
        <v>319</v>
      </c>
      <c r="E148" s="137" t="s">
        <v>305</v>
      </c>
      <c r="F148" s="138" t="s">
        <v>318</v>
      </c>
      <c r="G148" s="139" t="s">
        <v>119</v>
      </c>
      <c r="H148" s="140">
        <v>17.34</v>
      </c>
      <c r="I148" s="228"/>
      <c r="J148" s="141">
        <f t="shared" si="10"/>
        <v>0</v>
      </c>
      <c r="K148" s="142"/>
      <c r="L148" s="143"/>
      <c r="M148" s="144"/>
      <c r="N148" s="145"/>
      <c r="O148" s="146"/>
      <c r="P148" s="146"/>
      <c r="Q148" s="146"/>
      <c r="R148" s="146"/>
      <c r="S148" s="146"/>
      <c r="T148" s="147"/>
      <c r="U148" s="134"/>
      <c r="V148" s="134"/>
      <c r="W148" s="134"/>
      <c r="X148" s="134"/>
      <c r="Y148" s="134"/>
      <c r="Z148" s="134"/>
      <c r="AA148" s="134"/>
      <c r="AB148" s="134"/>
      <c r="AC148" s="134"/>
      <c r="AD148" s="134"/>
      <c r="AE148" s="134"/>
      <c r="AR148" s="149"/>
      <c r="AT148" s="149"/>
      <c r="AU148" s="149"/>
      <c r="AY148" s="150"/>
      <c r="BE148" s="151"/>
      <c r="BF148" s="151"/>
      <c r="BG148" s="151"/>
      <c r="BH148" s="151"/>
      <c r="BI148" s="151"/>
      <c r="BJ148" s="150"/>
      <c r="BK148" s="151">
        <f t="shared" si="19"/>
        <v>0</v>
      </c>
      <c r="BL148" s="150"/>
      <c r="BM148" s="149"/>
    </row>
    <row r="149" spans="1:65" s="148" customFormat="1" ht="24.2" customHeight="1">
      <c r="A149" s="134"/>
      <c r="B149" s="135"/>
      <c r="C149" s="152">
        <v>19</v>
      </c>
      <c r="D149" s="152" t="s">
        <v>144</v>
      </c>
      <c r="E149" s="153" t="s">
        <v>173</v>
      </c>
      <c r="F149" s="154" t="s">
        <v>174</v>
      </c>
      <c r="G149" s="155" t="s">
        <v>131</v>
      </c>
      <c r="H149" s="156">
        <v>1.5</v>
      </c>
      <c r="I149" s="229"/>
      <c r="J149" s="157">
        <f t="shared" si="10"/>
        <v>0</v>
      </c>
      <c r="K149" s="158"/>
      <c r="L149" s="159"/>
      <c r="M149" s="160" t="s">
        <v>1</v>
      </c>
      <c r="N149" s="161" t="s">
        <v>35</v>
      </c>
      <c r="O149" s="146">
        <v>0</v>
      </c>
      <c r="P149" s="146">
        <f t="shared" si="11"/>
        <v>0</v>
      </c>
      <c r="Q149" s="146">
        <v>2.7999999999999998E-4</v>
      </c>
      <c r="R149" s="146">
        <f t="shared" si="12"/>
        <v>4.1999999999999996E-4</v>
      </c>
      <c r="S149" s="146">
        <v>0</v>
      </c>
      <c r="T149" s="147">
        <f t="shared" si="13"/>
        <v>0</v>
      </c>
      <c r="U149" s="134"/>
      <c r="V149" s="134"/>
      <c r="W149" s="134"/>
      <c r="X149" s="134"/>
      <c r="Y149" s="134"/>
      <c r="Z149" s="134"/>
      <c r="AA149" s="134"/>
      <c r="AB149" s="134"/>
      <c r="AC149" s="134"/>
      <c r="AD149" s="134"/>
      <c r="AE149" s="134"/>
      <c r="AR149" s="149" t="s">
        <v>143</v>
      </c>
      <c r="AT149" s="149" t="s">
        <v>144</v>
      </c>
      <c r="AU149" s="149" t="s">
        <v>121</v>
      </c>
      <c r="AY149" s="150" t="s">
        <v>113</v>
      </c>
      <c r="BE149" s="151">
        <f t="shared" si="14"/>
        <v>0</v>
      </c>
      <c r="BF149" s="151">
        <f t="shared" si="15"/>
        <v>0</v>
      </c>
      <c r="BG149" s="151">
        <f t="shared" si="16"/>
        <v>0</v>
      </c>
      <c r="BH149" s="151">
        <f t="shared" si="17"/>
        <v>0</v>
      </c>
      <c r="BI149" s="151">
        <f t="shared" si="18"/>
        <v>0</v>
      </c>
      <c r="BJ149" s="150" t="s">
        <v>121</v>
      </c>
      <c r="BK149" s="151">
        <f t="shared" si="19"/>
        <v>0</v>
      </c>
      <c r="BL149" s="150" t="s">
        <v>120</v>
      </c>
      <c r="BM149" s="149" t="s">
        <v>175</v>
      </c>
    </row>
    <row r="150" spans="1:65" s="148" customFormat="1" ht="24.2" customHeight="1">
      <c r="A150" s="134"/>
      <c r="B150" s="135"/>
      <c r="C150" s="152">
        <v>20</v>
      </c>
      <c r="D150" s="152" t="s">
        <v>144</v>
      </c>
      <c r="E150" s="153" t="s">
        <v>176</v>
      </c>
      <c r="F150" s="154" t="s">
        <v>308</v>
      </c>
      <c r="G150" s="155" t="s">
        <v>131</v>
      </c>
      <c r="H150" s="156">
        <v>50.59</v>
      </c>
      <c r="I150" s="229"/>
      <c r="J150" s="157">
        <f t="shared" si="10"/>
        <v>0</v>
      </c>
      <c r="K150" s="158"/>
      <c r="L150" s="159"/>
      <c r="M150" s="160" t="s">
        <v>1</v>
      </c>
      <c r="N150" s="161" t="s">
        <v>35</v>
      </c>
      <c r="O150" s="146">
        <v>0</v>
      </c>
      <c r="P150" s="146">
        <f t="shared" si="11"/>
        <v>0</v>
      </c>
      <c r="Q150" s="146">
        <v>5.1999999999999995E-4</v>
      </c>
      <c r="R150" s="146">
        <f t="shared" si="12"/>
        <v>2.6306799999999998E-2</v>
      </c>
      <c r="S150" s="146">
        <v>0</v>
      </c>
      <c r="T150" s="147">
        <f t="shared" si="13"/>
        <v>0</v>
      </c>
      <c r="U150" s="134"/>
      <c r="V150" s="134"/>
      <c r="W150" s="134"/>
      <c r="X150" s="134"/>
      <c r="Y150" s="134"/>
      <c r="Z150" s="134"/>
      <c r="AA150" s="134"/>
      <c r="AB150" s="134"/>
      <c r="AC150" s="134"/>
      <c r="AD150" s="134"/>
      <c r="AE150" s="134"/>
      <c r="AR150" s="149" t="s">
        <v>143</v>
      </c>
      <c r="AT150" s="149" t="s">
        <v>144</v>
      </c>
      <c r="AU150" s="149" t="s">
        <v>121</v>
      </c>
      <c r="AY150" s="150" t="s">
        <v>113</v>
      </c>
      <c r="BE150" s="151">
        <f t="shared" si="14"/>
        <v>0</v>
      </c>
      <c r="BF150" s="151">
        <f t="shared" si="15"/>
        <v>0</v>
      </c>
      <c r="BG150" s="151">
        <f t="shared" si="16"/>
        <v>0</v>
      </c>
      <c r="BH150" s="151">
        <f t="shared" si="17"/>
        <v>0</v>
      </c>
      <c r="BI150" s="151">
        <f t="shared" si="18"/>
        <v>0</v>
      </c>
      <c r="BJ150" s="150" t="s">
        <v>121</v>
      </c>
      <c r="BK150" s="151">
        <f t="shared" si="19"/>
        <v>0</v>
      </c>
      <c r="BL150" s="150" t="s">
        <v>120</v>
      </c>
      <c r="BM150" s="149" t="s">
        <v>177</v>
      </c>
    </row>
    <row r="151" spans="1:65" s="148" customFormat="1" ht="14.45" customHeight="1">
      <c r="A151" s="134"/>
      <c r="B151" s="135"/>
      <c r="C151" s="136">
        <v>21</v>
      </c>
      <c r="D151" s="136" t="s">
        <v>116</v>
      </c>
      <c r="E151" s="137" t="s">
        <v>178</v>
      </c>
      <c r="F151" s="138" t="s">
        <v>179</v>
      </c>
      <c r="G151" s="139" t="s">
        <v>131</v>
      </c>
      <c r="H151" s="140">
        <v>153.30000000000001</v>
      </c>
      <c r="I151" s="228"/>
      <c r="J151" s="141">
        <f t="shared" si="10"/>
        <v>0</v>
      </c>
      <c r="K151" s="142"/>
      <c r="L151" s="143"/>
      <c r="M151" s="144" t="s">
        <v>1</v>
      </c>
      <c r="N151" s="145" t="s">
        <v>35</v>
      </c>
      <c r="O151" s="146">
        <v>0.14000000000000001</v>
      </c>
      <c r="P151" s="146">
        <f t="shared" si="11"/>
        <v>21.462000000000003</v>
      </c>
      <c r="Q151" s="146">
        <v>0</v>
      </c>
      <c r="R151" s="146">
        <f t="shared" si="12"/>
        <v>0</v>
      </c>
      <c r="S151" s="146">
        <v>0</v>
      </c>
      <c r="T151" s="147">
        <f t="shared" si="13"/>
        <v>0</v>
      </c>
      <c r="U151" s="134"/>
      <c r="V151" s="134"/>
      <c r="W151" s="134"/>
      <c r="X151" s="134"/>
      <c r="Y151" s="134"/>
      <c r="Z151" s="134"/>
      <c r="AA151" s="134"/>
      <c r="AB151" s="134"/>
      <c r="AC151" s="134"/>
      <c r="AD151" s="134"/>
      <c r="AE151" s="134"/>
      <c r="AR151" s="149" t="s">
        <v>120</v>
      </c>
      <c r="AT151" s="149" t="s">
        <v>116</v>
      </c>
      <c r="AU151" s="149" t="s">
        <v>121</v>
      </c>
      <c r="AY151" s="150" t="s">
        <v>113</v>
      </c>
      <c r="BE151" s="151">
        <f t="shared" si="14"/>
        <v>0</v>
      </c>
      <c r="BF151" s="151">
        <f t="shared" si="15"/>
        <v>0</v>
      </c>
      <c r="BG151" s="151">
        <f t="shared" si="16"/>
        <v>0</v>
      </c>
      <c r="BH151" s="151">
        <f t="shared" si="17"/>
        <v>0</v>
      </c>
      <c r="BI151" s="151">
        <f t="shared" si="18"/>
        <v>0</v>
      </c>
      <c r="BJ151" s="150" t="s">
        <v>121</v>
      </c>
      <c r="BK151" s="151">
        <f t="shared" si="19"/>
        <v>0</v>
      </c>
      <c r="BL151" s="150" t="s">
        <v>120</v>
      </c>
      <c r="BM151" s="149" t="s">
        <v>180</v>
      </c>
    </row>
    <row r="152" spans="1:65" s="148" customFormat="1" ht="24.2" customHeight="1">
      <c r="A152" s="134"/>
      <c r="B152" s="135"/>
      <c r="C152" s="152">
        <v>22</v>
      </c>
      <c r="D152" s="152" t="s">
        <v>144</v>
      </c>
      <c r="E152" s="153" t="s">
        <v>181</v>
      </c>
      <c r="F152" s="154" t="s">
        <v>182</v>
      </c>
      <c r="G152" s="155" t="s">
        <v>131</v>
      </c>
      <c r="H152" s="156">
        <v>64.89</v>
      </c>
      <c r="I152" s="229"/>
      <c r="J152" s="157">
        <f t="shared" si="10"/>
        <v>0</v>
      </c>
      <c r="K152" s="158"/>
      <c r="L152" s="159"/>
      <c r="M152" s="160" t="s">
        <v>1</v>
      </c>
      <c r="N152" s="161" t="s">
        <v>35</v>
      </c>
      <c r="O152" s="146">
        <v>0</v>
      </c>
      <c r="P152" s="146">
        <f t="shared" si="11"/>
        <v>0</v>
      </c>
      <c r="Q152" s="146">
        <v>4.0000000000000003E-5</v>
      </c>
      <c r="R152" s="146">
        <f t="shared" si="12"/>
        <v>2.5956000000000004E-3</v>
      </c>
      <c r="S152" s="146">
        <v>0</v>
      </c>
      <c r="T152" s="147">
        <f t="shared" si="13"/>
        <v>0</v>
      </c>
      <c r="U152" s="134"/>
      <c r="V152" s="134"/>
      <c r="W152" s="134"/>
      <c r="X152" s="134"/>
      <c r="Y152" s="134"/>
      <c r="Z152" s="134"/>
      <c r="AA152" s="134"/>
      <c r="AB152" s="134"/>
      <c r="AC152" s="134"/>
      <c r="AD152" s="134"/>
      <c r="AE152" s="134"/>
      <c r="AR152" s="149" t="s">
        <v>143</v>
      </c>
      <c r="AT152" s="149" t="s">
        <v>144</v>
      </c>
      <c r="AU152" s="149" t="s">
        <v>121</v>
      </c>
      <c r="AY152" s="150" t="s">
        <v>113</v>
      </c>
      <c r="BE152" s="151">
        <f t="shared" si="14"/>
        <v>0</v>
      </c>
      <c r="BF152" s="151">
        <f t="shared" si="15"/>
        <v>0</v>
      </c>
      <c r="BG152" s="151">
        <f t="shared" si="16"/>
        <v>0</v>
      </c>
      <c r="BH152" s="151">
        <f t="shared" si="17"/>
        <v>0</v>
      </c>
      <c r="BI152" s="151">
        <f t="shared" si="18"/>
        <v>0</v>
      </c>
      <c r="BJ152" s="150" t="s">
        <v>121</v>
      </c>
      <c r="BK152" s="151">
        <f t="shared" si="19"/>
        <v>0</v>
      </c>
      <c r="BL152" s="150" t="s">
        <v>120</v>
      </c>
      <c r="BM152" s="149" t="s">
        <v>183</v>
      </c>
    </row>
    <row r="153" spans="1:65" s="148" customFormat="1" ht="24.2" customHeight="1">
      <c r="A153" s="134"/>
      <c r="B153" s="135"/>
      <c r="C153" s="152">
        <v>23</v>
      </c>
      <c r="D153" s="152" t="s">
        <v>144</v>
      </c>
      <c r="E153" s="153" t="s">
        <v>184</v>
      </c>
      <c r="F153" s="154" t="s">
        <v>185</v>
      </c>
      <c r="G153" s="155" t="s">
        <v>131</v>
      </c>
      <c r="H153" s="156">
        <v>24.99</v>
      </c>
      <c r="I153" s="229"/>
      <c r="J153" s="157">
        <f t="shared" si="10"/>
        <v>0</v>
      </c>
      <c r="K153" s="158"/>
      <c r="L153" s="159"/>
      <c r="M153" s="160" t="s">
        <v>1</v>
      </c>
      <c r="N153" s="161" t="s">
        <v>35</v>
      </c>
      <c r="O153" s="146">
        <v>0</v>
      </c>
      <c r="P153" s="146">
        <f t="shared" si="11"/>
        <v>0</v>
      </c>
      <c r="Q153" s="146">
        <v>2.9999999999999997E-4</v>
      </c>
      <c r="R153" s="146">
        <f t="shared" si="12"/>
        <v>7.4969999999999985E-3</v>
      </c>
      <c r="S153" s="146">
        <v>0</v>
      </c>
      <c r="T153" s="147">
        <f t="shared" si="13"/>
        <v>0</v>
      </c>
      <c r="U153" s="134"/>
      <c r="V153" s="134"/>
      <c r="W153" s="134"/>
      <c r="X153" s="134"/>
      <c r="Y153" s="134"/>
      <c r="Z153" s="134"/>
      <c r="AA153" s="134"/>
      <c r="AB153" s="134"/>
      <c r="AC153" s="134"/>
      <c r="AD153" s="134"/>
      <c r="AE153" s="134"/>
      <c r="AR153" s="149" t="s">
        <v>143</v>
      </c>
      <c r="AT153" s="149" t="s">
        <v>144</v>
      </c>
      <c r="AU153" s="149" t="s">
        <v>121</v>
      </c>
      <c r="AY153" s="150" t="s">
        <v>113</v>
      </c>
      <c r="BE153" s="151">
        <f t="shared" si="14"/>
        <v>0</v>
      </c>
      <c r="BF153" s="151">
        <f t="shared" si="15"/>
        <v>0</v>
      </c>
      <c r="BG153" s="151">
        <f t="shared" si="16"/>
        <v>0</v>
      </c>
      <c r="BH153" s="151">
        <f t="shared" si="17"/>
        <v>0</v>
      </c>
      <c r="BI153" s="151">
        <f t="shared" si="18"/>
        <v>0</v>
      </c>
      <c r="BJ153" s="150" t="s">
        <v>121</v>
      </c>
      <c r="BK153" s="151">
        <f t="shared" si="19"/>
        <v>0</v>
      </c>
      <c r="BL153" s="150" t="s">
        <v>120</v>
      </c>
      <c r="BM153" s="149" t="s">
        <v>186</v>
      </c>
    </row>
    <row r="154" spans="1:65" s="148" customFormat="1" ht="24.2" customHeight="1">
      <c r="A154" s="134"/>
      <c r="B154" s="135"/>
      <c r="C154" s="152">
        <v>24</v>
      </c>
      <c r="D154" s="152" t="s">
        <v>144</v>
      </c>
      <c r="E154" s="153" t="s">
        <v>187</v>
      </c>
      <c r="F154" s="154" t="s">
        <v>188</v>
      </c>
      <c r="G154" s="155" t="s">
        <v>131</v>
      </c>
      <c r="H154" s="156">
        <v>24.99</v>
      </c>
      <c r="I154" s="229"/>
      <c r="J154" s="157">
        <f t="shared" si="10"/>
        <v>0</v>
      </c>
      <c r="K154" s="158"/>
      <c r="L154" s="159"/>
      <c r="M154" s="160" t="s">
        <v>1</v>
      </c>
      <c r="N154" s="161" t="s">
        <v>35</v>
      </c>
      <c r="O154" s="146">
        <v>0</v>
      </c>
      <c r="P154" s="146">
        <f t="shared" si="11"/>
        <v>0</v>
      </c>
      <c r="Q154" s="146">
        <v>2.0000000000000001E-4</v>
      </c>
      <c r="R154" s="146">
        <f t="shared" si="12"/>
        <v>4.9979999999999998E-3</v>
      </c>
      <c r="S154" s="146">
        <v>0</v>
      </c>
      <c r="T154" s="147">
        <f t="shared" si="13"/>
        <v>0</v>
      </c>
      <c r="U154" s="134"/>
      <c r="V154" s="134"/>
      <c r="W154" s="134"/>
      <c r="X154" s="134"/>
      <c r="Y154" s="134"/>
      <c r="Z154" s="134"/>
      <c r="AA154" s="134"/>
      <c r="AB154" s="134"/>
      <c r="AC154" s="134"/>
      <c r="AD154" s="134"/>
      <c r="AE154" s="134"/>
      <c r="AR154" s="149" t="s">
        <v>143</v>
      </c>
      <c r="AT154" s="149" t="s">
        <v>144</v>
      </c>
      <c r="AU154" s="149" t="s">
        <v>121</v>
      </c>
      <c r="AY154" s="150" t="s">
        <v>113</v>
      </c>
      <c r="BE154" s="151">
        <f t="shared" si="14"/>
        <v>0</v>
      </c>
      <c r="BF154" s="151">
        <f t="shared" si="15"/>
        <v>0</v>
      </c>
      <c r="BG154" s="151">
        <f t="shared" si="16"/>
        <v>0</v>
      </c>
      <c r="BH154" s="151">
        <f t="shared" si="17"/>
        <v>0</v>
      </c>
      <c r="BI154" s="151">
        <f t="shared" si="18"/>
        <v>0</v>
      </c>
      <c r="BJ154" s="150" t="s">
        <v>121</v>
      </c>
      <c r="BK154" s="151">
        <f t="shared" si="19"/>
        <v>0</v>
      </c>
      <c r="BL154" s="150" t="s">
        <v>120</v>
      </c>
      <c r="BM154" s="149" t="s">
        <v>189</v>
      </c>
    </row>
    <row r="155" spans="1:65" s="148" customFormat="1" ht="24.2" customHeight="1">
      <c r="A155" s="134"/>
      <c r="B155" s="135"/>
      <c r="C155" s="152">
        <v>25</v>
      </c>
      <c r="D155" s="152" t="s">
        <v>144</v>
      </c>
      <c r="E155" s="153" t="s">
        <v>190</v>
      </c>
      <c r="F155" s="154" t="s">
        <v>191</v>
      </c>
      <c r="G155" s="155" t="s">
        <v>131</v>
      </c>
      <c r="H155" s="156">
        <v>38.43</v>
      </c>
      <c r="I155" s="229"/>
      <c r="J155" s="157">
        <f t="shared" si="10"/>
        <v>0</v>
      </c>
      <c r="K155" s="158"/>
      <c r="L155" s="159"/>
      <c r="M155" s="160" t="s">
        <v>1</v>
      </c>
      <c r="N155" s="161" t="s">
        <v>35</v>
      </c>
      <c r="O155" s="146">
        <v>0</v>
      </c>
      <c r="P155" s="146">
        <f t="shared" si="11"/>
        <v>0</v>
      </c>
      <c r="Q155" s="146">
        <v>3.0000000000000001E-5</v>
      </c>
      <c r="R155" s="146">
        <f t="shared" si="12"/>
        <v>1.1529000000000001E-3</v>
      </c>
      <c r="S155" s="146">
        <v>0</v>
      </c>
      <c r="T155" s="147">
        <f t="shared" si="13"/>
        <v>0</v>
      </c>
      <c r="U155" s="134"/>
      <c r="V155" s="134"/>
      <c r="W155" s="134"/>
      <c r="X155" s="134"/>
      <c r="Y155" s="134"/>
      <c r="Z155" s="134"/>
      <c r="AA155" s="134"/>
      <c r="AB155" s="134"/>
      <c r="AC155" s="134"/>
      <c r="AD155" s="134"/>
      <c r="AE155" s="134"/>
      <c r="AR155" s="149" t="s">
        <v>143</v>
      </c>
      <c r="AT155" s="149" t="s">
        <v>144</v>
      </c>
      <c r="AU155" s="149" t="s">
        <v>121</v>
      </c>
      <c r="AY155" s="150" t="s">
        <v>113</v>
      </c>
      <c r="BE155" s="151">
        <f t="shared" si="14"/>
        <v>0</v>
      </c>
      <c r="BF155" s="151">
        <f t="shared" si="15"/>
        <v>0</v>
      </c>
      <c r="BG155" s="151">
        <f t="shared" si="16"/>
        <v>0</v>
      </c>
      <c r="BH155" s="151">
        <f t="shared" si="17"/>
        <v>0</v>
      </c>
      <c r="BI155" s="151">
        <f t="shared" si="18"/>
        <v>0</v>
      </c>
      <c r="BJ155" s="150" t="s">
        <v>121</v>
      </c>
      <c r="BK155" s="151">
        <f t="shared" si="19"/>
        <v>0</v>
      </c>
      <c r="BL155" s="150" t="s">
        <v>120</v>
      </c>
      <c r="BM155" s="149" t="s">
        <v>192</v>
      </c>
    </row>
    <row r="156" spans="1:65" s="148" customFormat="1" ht="24.2" customHeight="1">
      <c r="A156" s="134"/>
      <c r="B156" s="135"/>
      <c r="C156" s="136">
        <v>26</v>
      </c>
      <c r="D156" s="136" t="s">
        <v>116</v>
      </c>
      <c r="E156" s="137" t="s">
        <v>193</v>
      </c>
      <c r="F156" s="138" t="s">
        <v>194</v>
      </c>
      <c r="G156" s="139" t="s">
        <v>119</v>
      </c>
      <c r="H156" s="140">
        <v>15.6</v>
      </c>
      <c r="I156" s="228"/>
      <c r="J156" s="141">
        <f t="shared" si="10"/>
        <v>0</v>
      </c>
      <c r="K156" s="142"/>
      <c r="L156" s="143"/>
      <c r="M156" s="144" t="s">
        <v>1</v>
      </c>
      <c r="N156" s="145" t="s">
        <v>35</v>
      </c>
      <c r="O156" s="146">
        <v>0.33</v>
      </c>
      <c r="P156" s="146">
        <f t="shared" si="11"/>
        <v>5.1479999999999997</v>
      </c>
      <c r="Q156" s="146">
        <v>4.3800000000000002E-3</v>
      </c>
      <c r="R156" s="146">
        <f t="shared" si="12"/>
        <v>6.8328E-2</v>
      </c>
      <c r="S156" s="146">
        <v>0</v>
      </c>
      <c r="T156" s="147">
        <f t="shared" si="13"/>
        <v>0</v>
      </c>
      <c r="U156" s="134"/>
      <c r="V156" s="134"/>
      <c r="W156" s="134"/>
      <c r="X156" s="134"/>
      <c r="Y156" s="134"/>
      <c r="Z156" s="134"/>
      <c r="AA156" s="134"/>
      <c r="AB156" s="134"/>
      <c r="AC156" s="134"/>
      <c r="AD156" s="134"/>
      <c r="AE156" s="134"/>
      <c r="AR156" s="149" t="s">
        <v>120</v>
      </c>
      <c r="AT156" s="149" t="s">
        <v>116</v>
      </c>
      <c r="AU156" s="149" t="s">
        <v>121</v>
      </c>
      <c r="AY156" s="150" t="s">
        <v>113</v>
      </c>
      <c r="BE156" s="151">
        <f t="shared" si="14"/>
        <v>0</v>
      </c>
      <c r="BF156" s="151">
        <f t="shared" si="15"/>
        <v>0</v>
      </c>
      <c r="BG156" s="151">
        <f t="shared" si="16"/>
        <v>0</v>
      </c>
      <c r="BH156" s="151">
        <f t="shared" si="17"/>
        <v>0</v>
      </c>
      <c r="BI156" s="151">
        <f t="shared" si="18"/>
        <v>0</v>
      </c>
      <c r="BJ156" s="150" t="s">
        <v>121</v>
      </c>
      <c r="BK156" s="151">
        <f t="shared" si="19"/>
        <v>0</v>
      </c>
      <c r="BL156" s="150" t="s">
        <v>120</v>
      </c>
      <c r="BM156" s="149" t="s">
        <v>195</v>
      </c>
    </row>
    <row r="157" spans="1:65" s="148" customFormat="1" ht="24.2" customHeight="1">
      <c r="A157" s="134"/>
      <c r="B157" s="135"/>
      <c r="C157" s="136">
        <v>27</v>
      </c>
      <c r="D157" s="136" t="s">
        <v>116</v>
      </c>
      <c r="E157" s="137" t="s">
        <v>196</v>
      </c>
      <c r="F157" s="138" t="s">
        <v>197</v>
      </c>
      <c r="G157" s="139" t="s">
        <v>119</v>
      </c>
      <c r="H157" s="140">
        <v>305</v>
      </c>
      <c r="I157" s="228"/>
      <c r="J157" s="141">
        <f>ROUND(I157*H157,0)</f>
        <v>0</v>
      </c>
      <c r="K157" s="142"/>
      <c r="L157" s="143"/>
      <c r="M157" s="144" t="s">
        <v>1</v>
      </c>
      <c r="N157" s="145" t="s">
        <v>35</v>
      </c>
      <c r="O157" s="146">
        <v>0.245</v>
      </c>
      <c r="P157" s="146">
        <f>O157*H157</f>
        <v>74.724999999999994</v>
      </c>
      <c r="Q157" s="146">
        <v>3.48E-3</v>
      </c>
      <c r="R157" s="146">
        <f>Q157*H157</f>
        <v>1.0613999999999999</v>
      </c>
      <c r="S157" s="146">
        <v>0</v>
      </c>
      <c r="T157" s="147">
        <f>S157*H157</f>
        <v>0</v>
      </c>
      <c r="U157" s="134"/>
      <c r="V157" s="134"/>
      <c r="W157" s="134"/>
      <c r="X157" s="134"/>
      <c r="Y157" s="134"/>
      <c r="Z157" s="134"/>
      <c r="AA157" s="134"/>
      <c r="AB157" s="134"/>
      <c r="AC157" s="134"/>
      <c r="AD157" s="134"/>
      <c r="AE157" s="134"/>
      <c r="AR157" s="149" t="s">
        <v>120</v>
      </c>
      <c r="AT157" s="149" t="s">
        <v>116</v>
      </c>
      <c r="AU157" s="149" t="s">
        <v>121</v>
      </c>
      <c r="AY157" s="150" t="s">
        <v>113</v>
      </c>
      <c r="BE157" s="151">
        <f>IF(N157="základní",J157,0)</f>
        <v>0</v>
      </c>
      <c r="BF157" s="151">
        <f>IF(N157="snížená",J157,0)</f>
        <v>0</v>
      </c>
      <c r="BG157" s="151">
        <f>IF(N157="zákl. přenesená",J157,0)</f>
        <v>0</v>
      </c>
      <c r="BH157" s="151">
        <f>IF(N157="sníž. přenesená",J157,0)</f>
        <v>0</v>
      </c>
      <c r="BI157" s="151">
        <f>IF(N157="nulová",J157,0)</f>
        <v>0</v>
      </c>
      <c r="BJ157" s="150" t="s">
        <v>121</v>
      </c>
      <c r="BK157" s="151">
        <f>ROUND(I157*H157,0)</f>
        <v>0</v>
      </c>
      <c r="BL157" s="150" t="s">
        <v>120</v>
      </c>
      <c r="BM157" s="149" t="s">
        <v>198</v>
      </c>
    </row>
    <row r="158" spans="1:65" s="148" customFormat="1" ht="24.2" customHeight="1">
      <c r="A158" s="134"/>
      <c r="B158" s="135"/>
      <c r="C158" s="136">
        <v>28</v>
      </c>
      <c r="D158" s="136" t="s">
        <v>116</v>
      </c>
      <c r="E158" s="137" t="s">
        <v>199</v>
      </c>
      <c r="F158" s="138" t="s">
        <v>200</v>
      </c>
      <c r="G158" s="139" t="s">
        <v>131</v>
      </c>
      <c r="H158" s="140">
        <v>22.2</v>
      </c>
      <c r="I158" s="228"/>
      <c r="J158" s="141">
        <f>ROUND(I158*H158,0)</f>
        <v>0</v>
      </c>
      <c r="K158" s="142"/>
      <c r="L158" s="143"/>
      <c r="M158" s="144" t="s">
        <v>1</v>
      </c>
      <c r="N158" s="145" t="s">
        <v>35</v>
      </c>
      <c r="O158" s="146">
        <v>0.09</v>
      </c>
      <c r="P158" s="146">
        <f>O158*H158</f>
        <v>1.9979999999999998</v>
      </c>
      <c r="Q158" s="146">
        <v>1.0319999999999999E-2</v>
      </c>
      <c r="R158" s="146">
        <f>Q158*H158</f>
        <v>0.22910399999999997</v>
      </c>
      <c r="S158" s="146">
        <v>0</v>
      </c>
      <c r="T158" s="147">
        <f>S158*H158</f>
        <v>0</v>
      </c>
      <c r="U158" s="134"/>
      <c r="V158" s="134"/>
      <c r="W158" s="134"/>
      <c r="X158" s="134"/>
      <c r="Y158" s="134"/>
      <c r="Z158" s="134"/>
      <c r="AA158" s="134"/>
      <c r="AB158" s="134"/>
      <c r="AC158" s="134"/>
      <c r="AD158" s="134"/>
      <c r="AE158" s="134"/>
      <c r="AR158" s="149" t="s">
        <v>120</v>
      </c>
      <c r="AT158" s="149" t="s">
        <v>116</v>
      </c>
      <c r="AU158" s="149" t="s">
        <v>121</v>
      </c>
      <c r="AY158" s="150" t="s">
        <v>113</v>
      </c>
      <c r="BE158" s="151">
        <f>IF(N158="základní",J158,0)</f>
        <v>0</v>
      </c>
      <c r="BF158" s="151">
        <f>IF(N158="snížená",J158,0)</f>
        <v>0</v>
      </c>
      <c r="BG158" s="151">
        <f>IF(N158="zákl. přenesená",J158,0)</f>
        <v>0</v>
      </c>
      <c r="BH158" s="151">
        <f>IF(N158="sníž. přenesená",J158,0)</f>
        <v>0</v>
      </c>
      <c r="BI158" s="151">
        <f>IF(N158="nulová",J158,0)</f>
        <v>0</v>
      </c>
      <c r="BJ158" s="150" t="s">
        <v>121</v>
      </c>
      <c r="BK158" s="151">
        <f>ROUND(I158*H158,0)</f>
        <v>0</v>
      </c>
      <c r="BL158" s="150" t="s">
        <v>120</v>
      </c>
      <c r="BM158" s="149" t="s">
        <v>201</v>
      </c>
    </row>
    <row r="159" spans="1:65" s="162" customFormat="1" ht="22.9" customHeight="1">
      <c r="B159" s="163"/>
      <c r="D159" s="164" t="s">
        <v>68</v>
      </c>
      <c r="E159" s="165" t="s">
        <v>147</v>
      </c>
      <c r="F159" s="165" t="s">
        <v>202</v>
      </c>
      <c r="J159" s="166">
        <f>BK159</f>
        <v>0</v>
      </c>
      <c r="L159" s="163"/>
      <c r="M159" s="167"/>
      <c r="N159" s="168"/>
      <c r="O159" s="168"/>
      <c r="P159" s="169">
        <f>SUM(P160:P165)</f>
        <v>98.002600000000001</v>
      </c>
      <c r="Q159" s="168"/>
      <c r="R159" s="169">
        <f>SUM(R160:R165)</f>
        <v>0</v>
      </c>
      <c r="S159" s="168"/>
      <c r="T159" s="170">
        <f>SUM(T160:T165)</f>
        <v>0</v>
      </c>
      <c r="AR159" s="164" t="s">
        <v>8</v>
      </c>
      <c r="AT159" s="171" t="s">
        <v>68</v>
      </c>
      <c r="AU159" s="171" t="s">
        <v>8</v>
      </c>
      <c r="AY159" s="164" t="s">
        <v>113</v>
      </c>
      <c r="BK159" s="172">
        <f>SUM(BK160:BK165)</f>
        <v>0</v>
      </c>
    </row>
    <row r="160" spans="1:65" s="148" customFormat="1" ht="24.2" customHeight="1">
      <c r="A160" s="134"/>
      <c r="B160" s="135"/>
      <c r="C160" s="136">
        <v>29</v>
      </c>
      <c r="D160" s="136" t="s">
        <v>116</v>
      </c>
      <c r="E160" s="137" t="s">
        <v>203</v>
      </c>
      <c r="F160" s="138" t="s">
        <v>204</v>
      </c>
      <c r="G160" s="139" t="s">
        <v>119</v>
      </c>
      <c r="H160" s="140">
        <v>353.8</v>
      </c>
      <c r="I160" s="228"/>
      <c r="J160" s="141">
        <f t="shared" ref="J160:J165" si="20">ROUND(I160*H160,0)</f>
        <v>0</v>
      </c>
      <c r="K160" s="142"/>
      <c r="L160" s="143"/>
      <c r="M160" s="144" t="s">
        <v>1</v>
      </c>
      <c r="N160" s="145" t="s">
        <v>35</v>
      </c>
      <c r="O160" s="146">
        <v>0.11899999999999999</v>
      </c>
      <c r="P160" s="146">
        <f t="shared" ref="P160:P165" si="21">O160*H160</f>
        <v>42.102199999999996</v>
      </c>
      <c r="Q160" s="146">
        <v>0</v>
      </c>
      <c r="R160" s="146">
        <f t="shared" ref="R160:R165" si="22">Q160*H160</f>
        <v>0</v>
      </c>
      <c r="S160" s="146">
        <v>0</v>
      </c>
      <c r="T160" s="147">
        <f t="shared" ref="T160:T165" si="23">S160*H160</f>
        <v>0</v>
      </c>
      <c r="U160" s="134"/>
      <c r="V160" s="134"/>
      <c r="W160" s="134"/>
      <c r="X160" s="134"/>
      <c r="Y160" s="134"/>
      <c r="Z160" s="134"/>
      <c r="AA160" s="134"/>
      <c r="AB160" s="134"/>
      <c r="AC160" s="134"/>
      <c r="AD160" s="134"/>
      <c r="AE160" s="134"/>
      <c r="AR160" s="149" t="s">
        <v>120</v>
      </c>
      <c r="AT160" s="149" t="s">
        <v>116</v>
      </c>
      <c r="AU160" s="149" t="s">
        <v>121</v>
      </c>
      <c r="AY160" s="150" t="s">
        <v>113</v>
      </c>
      <c r="BE160" s="151">
        <f t="shared" ref="BE160:BE165" si="24">IF(N160="základní",J160,0)</f>
        <v>0</v>
      </c>
      <c r="BF160" s="151">
        <f t="shared" ref="BF160:BF165" si="25">IF(N160="snížená",J160,0)</f>
        <v>0</v>
      </c>
      <c r="BG160" s="151">
        <f t="shared" ref="BG160:BG165" si="26">IF(N160="zákl. přenesená",J160,0)</f>
        <v>0</v>
      </c>
      <c r="BH160" s="151">
        <f t="shared" ref="BH160:BH165" si="27">IF(N160="sníž. přenesená",J160,0)</f>
        <v>0</v>
      </c>
      <c r="BI160" s="151">
        <f t="shared" ref="BI160:BI165" si="28">IF(N160="nulová",J160,0)</f>
        <v>0</v>
      </c>
      <c r="BJ160" s="150" t="s">
        <v>121</v>
      </c>
      <c r="BK160" s="151">
        <f t="shared" ref="BK160:BK165" si="29">ROUND(I160*H160,0)</f>
        <v>0</v>
      </c>
      <c r="BL160" s="150" t="s">
        <v>120</v>
      </c>
      <c r="BM160" s="149" t="s">
        <v>205</v>
      </c>
    </row>
    <row r="161" spans="1:65" s="148" customFormat="1" ht="24.2" customHeight="1">
      <c r="A161" s="134"/>
      <c r="B161" s="135"/>
      <c r="C161" s="136">
        <v>30</v>
      </c>
      <c r="D161" s="136" t="s">
        <v>116</v>
      </c>
      <c r="E161" s="137" t="s">
        <v>207</v>
      </c>
      <c r="F161" s="138" t="s">
        <v>309</v>
      </c>
      <c r="G161" s="139" t="s">
        <v>119</v>
      </c>
      <c r="H161" s="140">
        <v>7429.8</v>
      </c>
      <c r="I161" s="228"/>
      <c r="J161" s="141">
        <f t="shared" si="20"/>
        <v>0</v>
      </c>
      <c r="K161" s="142"/>
      <c r="L161" s="143"/>
      <c r="M161" s="144" t="s">
        <v>1</v>
      </c>
      <c r="N161" s="145" t="s">
        <v>35</v>
      </c>
      <c r="O161" s="146">
        <v>0</v>
      </c>
      <c r="P161" s="146">
        <f t="shared" si="21"/>
        <v>0</v>
      </c>
      <c r="Q161" s="146">
        <v>0</v>
      </c>
      <c r="R161" s="146">
        <f t="shared" si="22"/>
        <v>0</v>
      </c>
      <c r="S161" s="146">
        <v>0</v>
      </c>
      <c r="T161" s="147">
        <f t="shared" si="23"/>
        <v>0</v>
      </c>
      <c r="U161" s="134"/>
      <c r="V161" s="134"/>
      <c r="W161" s="134"/>
      <c r="X161" s="134"/>
      <c r="Y161" s="134"/>
      <c r="Z161" s="134"/>
      <c r="AA161" s="134"/>
      <c r="AB161" s="134"/>
      <c r="AC161" s="134"/>
      <c r="AD161" s="134"/>
      <c r="AE161" s="134"/>
      <c r="AR161" s="149" t="s">
        <v>120</v>
      </c>
      <c r="AT161" s="149" t="s">
        <v>116</v>
      </c>
      <c r="AU161" s="149" t="s">
        <v>121</v>
      </c>
      <c r="AY161" s="150" t="s">
        <v>113</v>
      </c>
      <c r="BE161" s="151">
        <f t="shared" si="24"/>
        <v>0</v>
      </c>
      <c r="BF161" s="151">
        <f t="shared" si="25"/>
        <v>0</v>
      </c>
      <c r="BG161" s="151">
        <f t="shared" si="26"/>
        <v>0</v>
      </c>
      <c r="BH161" s="151">
        <f t="shared" si="27"/>
        <v>0</v>
      </c>
      <c r="BI161" s="151">
        <f t="shared" si="28"/>
        <v>0</v>
      </c>
      <c r="BJ161" s="150" t="s">
        <v>121</v>
      </c>
      <c r="BK161" s="151">
        <f t="shared" si="29"/>
        <v>0</v>
      </c>
      <c r="BL161" s="150" t="s">
        <v>120</v>
      </c>
      <c r="BM161" s="149" t="s">
        <v>208</v>
      </c>
    </row>
    <row r="162" spans="1:65" s="148" customFormat="1" ht="24.2" customHeight="1">
      <c r="A162" s="134"/>
      <c r="B162" s="135"/>
      <c r="C162" s="136">
        <v>31</v>
      </c>
      <c r="D162" s="136" t="s">
        <v>116</v>
      </c>
      <c r="E162" s="137" t="s">
        <v>209</v>
      </c>
      <c r="F162" s="138" t="s">
        <v>210</v>
      </c>
      <c r="G162" s="139" t="s">
        <v>119</v>
      </c>
      <c r="H162" s="140">
        <v>353.8</v>
      </c>
      <c r="I162" s="228"/>
      <c r="J162" s="141">
        <f t="shared" si="20"/>
        <v>0</v>
      </c>
      <c r="K162" s="142"/>
      <c r="L162" s="143"/>
      <c r="M162" s="144" t="s">
        <v>1</v>
      </c>
      <c r="N162" s="145" t="s">
        <v>35</v>
      </c>
      <c r="O162" s="146">
        <v>7.5999999999999998E-2</v>
      </c>
      <c r="P162" s="146">
        <f t="shared" si="21"/>
        <v>26.8888</v>
      </c>
      <c r="Q162" s="146">
        <v>0</v>
      </c>
      <c r="R162" s="146">
        <f t="shared" si="22"/>
        <v>0</v>
      </c>
      <c r="S162" s="146">
        <v>0</v>
      </c>
      <c r="T162" s="147">
        <f t="shared" si="23"/>
        <v>0</v>
      </c>
      <c r="U162" s="134"/>
      <c r="V162" s="134"/>
      <c r="W162" s="134"/>
      <c r="X162" s="134"/>
      <c r="Y162" s="134"/>
      <c r="Z162" s="134"/>
      <c r="AA162" s="134"/>
      <c r="AB162" s="134"/>
      <c r="AC162" s="134"/>
      <c r="AD162" s="134"/>
      <c r="AE162" s="134"/>
      <c r="AR162" s="149" t="s">
        <v>120</v>
      </c>
      <c r="AT162" s="149" t="s">
        <v>116</v>
      </c>
      <c r="AU162" s="149" t="s">
        <v>121</v>
      </c>
      <c r="AY162" s="150" t="s">
        <v>113</v>
      </c>
      <c r="BE162" s="151">
        <f t="shared" si="24"/>
        <v>0</v>
      </c>
      <c r="BF162" s="151">
        <f t="shared" si="25"/>
        <v>0</v>
      </c>
      <c r="BG162" s="151">
        <f t="shared" si="26"/>
        <v>0</v>
      </c>
      <c r="BH162" s="151">
        <f t="shared" si="27"/>
        <v>0</v>
      </c>
      <c r="BI162" s="151">
        <f t="shared" si="28"/>
        <v>0</v>
      </c>
      <c r="BJ162" s="150" t="s">
        <v>121</v>
      </c>
      <c r="BK162" s="151">
        <f t="shared" si="29"/>
        <v>0</v>
      </c>
      <c r="BL162" s="150" t="s">
        <v>120</v>
      </c>
      <c r="BM162" s="149" t="s">
        <v>211</v>
      </c>
    </row>
    <row r="163" spans="1:65" s="148" customFormat="1" ht="14.45" customHeight="1">
      <c r="A163" s="134"/>
      <c r="B163" s="135"/>
      <c r="C163" s="136">
        <v>32</v>
      </c>
      <c r="D163" s="136" t="s">
        <v>116</v>
      </c>
      <c r="E163" s="137" t="s">
        <v>212</v>
      </c>
      <c r="F163" s="138" t="s">
        <v>213</v>
      </c>
      <c r="G163" s="139" t="s">
        <v>119</v>
      </c>
      <c r="H163" s="140">
        <v>353.8</v>
      </c>
      <c r="I163" s="228"/>
      <c r="J163" s="141">
        <f t="shared" si="20"/>
        <v>0</v>
      </c>
      <c r="K163" s="142"/>
      <c r="L163" s="143"/>
      <c r="M163" s="144" t="s">
        <v>1</v>
      </c>
      <c r="N163" s="145" t="s">
        <v>35</v>
      </c>
      <c r="O163" s="146">
        <v>4.9000000000000002E-2</v>
      </c>
      <c r="P163" s="146">
        <f t="shared" si="21"/>
        <v>17.336200000000002</v>
      </c>
      <c r="Q163" s="146">
        <v>0</v>
      </c>
      <c r="R163" s="146">
        <f t="shared" si="22"/>
        <v>0</v>
      </c>
      <c r="S163" s="146">
        <v>0</v>
      </c>
      <c r="T163" s="147">
        <f t="shared" si="23"/>
        <v>0</v>
      </c>
      <c r="U163" s="134"/>
      <c r="V163" s="134"/>
      <c r="W163" s="134"/>
      <c r="X163" s="134"/>
      <c r="Y163" s="134"/>
      <c r="Z163" s="134"/>
      <c r="AA163" s="134"/>
      <c r="AB163" s="134"/>
      <c r="AC163" s="134"/>
      <c r="AD163" s="134"/>
      <c r="AE163" s="134"/>
      <c r="AR163" s="149" t="s">
        <v>120</v>
      </c>
      <c r="AT163" s="149" t="s">
        <v>116</v>
      </c>
      <c r="AU163" s="149" t="s">
        <v>121</v>
      </c>
      <c r="AY163" s="150" t="s">
        <v>113</v>
      </c>
      <c r="BE163" s="151">
        <f t="shared" si="24"/>
        <v>0</v>
      </c>
      <c r="BF163" s="151">
        <f t="shared" si="25"/>
        <v>0</v>
      </c>
      <c r="BG163" s="151">
        <f t="shared" si="26"/>
        <v>0</v>
      </c>
      <c r="BH163" s="151">
        <f t="shared" si="27"/>
        <v>0</v>
      </c>
      <c r="BI163" s="151">
        <f t="shared" si="28"/>
        <v>0</v>
      </c>
      <c r="BJ163" s="150" t="s">
        <v>121</v>
      </c>
      <c r="BK163" s="151">
        <f t="shared" si="29"/>
        <v>0</v>
      </c>
      <c r="BL163" s="150" t="s">
        <v>120</v>
      </c>
      <c r="BM163" s="149" t="s">
        <v>214</v>
      </c>
    </row>
    <row r="164" spans="1:65" s="148" customFormat="1" ht="14.45" customHeight="1">
      <c r="A164" s="134"/>
      <c r="B164" s="135"/>
      <c r="C164" s="136">
        <v>33</v>
      </c>
      <c r="D164" s="136" t="s">
        <v>116</v>
      </c>
      <c r="E164" s="137" t="s">
        <v>215</v>
      </c>
      <c r="F164" s="138" t="s">
        <v>216</v>
      </c>
      <c r="G164" s="139" t="s">
        <v>119</v>
      </c>
      <c r="H164" s="140">
        <v>7429.8</v>
      </c>
      <c r="I164" s="228"/>
      <c r="J164" s="141">
        <f t="shared" si="20"/>
        <v>0</v>
      </c>
      <c r="K164" s="142"/>
      <c r="L164" s="143"/>
      <c r="M164" s="144" t="s">
        <v>1</v>
      </c>
      <c r="N164" s="145" t="s">
        <v>35</v>
      </c>
      <c r="O164" s="146">
        <v>0</v>
      </c>
      <c r="P164" s="146">
        <f t="shared" si="21"/>
        <v>0</v>
      </c>
      <c r="Q164" s="146">
        <v>0</v>
      </c>
      <c r="R164" s="146">
        <f t="shared" si="22"/>
        <v>0</v>
      </c>
      <c r="S164" s="146">
        <v>0</v>
      </c>
      <c r="T164" s="147">
        <f t="shared" si="23"/>
        <v>0</v>
      </c>
      <c r="U164" s="134"/>
      <c r="V164" s="134"/>
      <c r="W164" s="134"/>
      <c r="X164" s="134"/>
      <c r="Y164" s="134"/>
      <c r="Z164" s="134"/>
      <c r="AA164" s="134"/>
      <c r="AB164" s="134"/>
      <c r="AC164" s="134"/>
      <c r="AD164" s="134"/>
      <c r="AE164" s="134"/>
      <c r="AR164" s="149" t="s">
        <v>120</v>
      </c>
      <c r="AT164" s="149" t="s">
        <v>116</v>
      </c>
      <c r="AU164" s="149" t="s">
        <v>121</v>
      </c>
      <c r="AY164" s="150" t="s">
        <v>113</v>
      </c>
      <c r="BE164" s="151">
        <f t="shared" si="24"/>
        <v>0</v>
      </c>
      <c r="BF164" s="151">
        <f t="shared" si="25"/>
        <v>0</v>
      </c>
      <c r="BG164" s="151">
        <f t="shared" si="26"/>
        <v>0</v>
      </c>
      <c r="BH164" s="151">
        <f t="shared" si="27"/>
        <v>0</v>
      </c>
      <c r="BI164" s="151">
        <f t="shared" si="28"/>
        <v>0</v>
      </c>
      <c r="BJ164" s="150" t="s">
        <v>121</v>
      </c>
      <c r="BK164" s="151">
        <f t="shared" si="29"/>
        <v>0</v>
      </c>
      <c r="BL164" s="150" t="s">
        <v>120</v>
      </c>
      <c r="BM164" s="149" t="s">
        <v>217</v>
      </c>
    </row>
    <row r="165" spans="1:65" s="148" customFormat="1" ht="14.45" customHeight="1">
      <c r="A165" s="134"/>
      <c r="B165" s="135"/>
      <c r="C165" s="136">
        <v>34</v>
      </c>
      <c r="D165" s="136" t="s">
        <v>116</v>
      </c>
      <c r="E165" s="137" t="s">
        <v>218</v>
      </c>
      <c r="F165" s="138" t="s">
        <v>219</v>
      </c>
      <c r="G165" s="139" t="s">
        <v>119</v>
      </c>
      <c r="H165" s="140">
        <v>353.8</v>
      </c>
      <c r="I165" s="228"/>
      <c r="J165" s="141">
        <f t="shared" si="20"/>
        <v>0</v>
      </c>
      <c r="K165" s="142"/>
      <c r="L165" s="143"/>
      <c r="M165" s="144" t="s">
        <v>1</v>
      </c>
      <c r="N165" s="145" t="s">
        <v>35</v>
      </c>
      <c r="O165" s="146">
        <v>3.3000000000000002E-2</v>
      </c>
      <c r="P165" s="146">
        <f t="shared" si="21"/>
        <v>11.675400000000002</v>
      </c>
      <c r="Q165" s="146">
        <v>0</v>
      </c>
      <c r="R165" s="146">
        <f t="shared" si="22"/>
        <v>0</v>
      </c>
      <c r="S165" s="146">
        <v>0</v>
      </c>
      <c r="T165" s="147">
        <f t="shared" si="23"/>
        <v>0</v>
      </c>
      <c r="U165" s="134"/>
      <c r="V165" s="134"/>
      <c r="W165" s="134"/>
      <c r="X165" s="134"/>
      <c r="Y165" s="134"/>
      <c r="Z165" s="134"/>
      <c r="AA165" s="134"/>
      <c r="AB165" s="134"/>
      <c r="AC165" s="134"/>
      <c r="AD165" s="134"/>
      <c r="AE165" s="134"/>
      <c r="AR165" s="149" t="s">
        <v>120</v>
      </c>
      <c r="AT165" s="149" t="s">
        <v>116</v>
      </c>
      <c r="AU165" s="149" t="s">
        <v>121</v>
      </c>
      <c r="AY165" s="150" t="s">
        <v>113</v>
      </c>
      <c r="BE165" s="151">
        <f t="shared" si="24"/>
        <v>0</v>
      </c>
      <c r="BF165" s="151">
        <f t="shared" si="25"/>
        <v>0</v>
      </c>
      <c r="BG165" s="151">
        <f t="shared" si="26"/>
        <v>0</v>
      </c>
      <c r="BH165" s="151">
        <f t="shared" si="27"/>
        <v>0</v>
      </c>
      <c r="BI165" s="151">
        <f t="shared" si="28"/>
        <v>0</v>
      </c>
      <c r="BJ165" s="150" t="s">
        <v>121</v>
      </c>
      <c r="BK165" s="151">
        <f t="shared" si="29"/>
        <v>0</v>
      </c>
      <c r="BL165" s="150" t="s">
        <v>120</v>
      </c>
      <c r="BM165" s="149" t="s">
        <v>220</v>
      </c>
    </row>
    <row r="166" spans="1:65" s="162" customFormat="1" ht="22.9" customHeight="1">
      <c r="B166" s="163"/>
      <c r="D166" s="164" t="s">
        <v>68</v>
      </c>
      <c r="E166" s="165" t="s">
        <v>221</v>
      </c>
      <c r="F166" s="165" t="s">
        <v>222</v>
      </c>
      <c r="J166" s="166">
        <f>BK166</f>
        <v>0</v>
      </c>
      <c r="L166" s="163"/>
      <c r="M166" s="167"/>
      <c r="N166" s="168"/>
      <c r="O166" s="168"/>
      <c r="P166" s="169">
        <f>SUM(P167:P170)</f>
        <v>13.252999999999998</v>
      </c>
      <c r="Q166" s="168"/>
      <c r="R166" s="169">
        <f>SUM(R167:R170)</f>
        <v>0</v>
      </c>
      <c r="S166" s="168"/>
      <c r="T166" s="170">
        <f>SUM(T167:T170)</f>
        <v>0</v>
      </c>
      <c r="AR166" s="164" t="s">
        <v>8</v>
      </c>
      <c r="AT166" s="171" t="s">
        <v>68</v>
      </c>
      <c r="AU166" s="171" t="s">
        <v>8</v>
      </c>
      <c r="AY166" s="164" t="s">
        <v>113</v>
      </c>
      <c r="BK166" s="172">
        <f>SUM(BK167:BK170)</f>
        <v>0</v>
      </c>
    </row>
    <row r="167" spans="1:65" s="148" customFormat="1" ht="24.2" customHeight="1">
      <c r="A167" s="134"/>
      <c r="B167" s="135"/>
      <c r="C167" s="136">
        <v>35</v>
      </c>
      <c r="D167" s="136" t="s">
        <v>116</v>
      </c>
      <c r="E167" s="137" t="s">
        <v>223</v>
      </c>
      <c r="F167" s="138" t="s">
        <v>224</v>
      </c>
      <c r="G167" s="139" t="s">
        <v>225</v>
      </c>
      <c r="H167" s="140">
        <v>5.8</v>
      </c>
      <c r="I167" s="228"/>
      <c r="J167" s="141">
        <f>ROUND(I167*H167,0)</f>
        <v>0</v>
      </c>
      <c r="K167" s="142"/>
      <c r="L167" s="143"/>
      <c r="M167" s="144" t="s">
        <v>1</v>
      </c>
      <c r="N167" s="145" t="s">
        <v>35</v>
      </c>
      <c r="O167" s="146">
        <v>2.04</v>
      </c>
      <c r="P167" s="146">
        <f>O167*H167</f>
        <v>11.831999999999999</v>
      </c>
      <c r="Q167" s="146">
        <v>0</v>
      </c>
      <c r="R167" s="146">
        <f>Q167*H167</f>
        <v>0</v>
      </c>
      <c r="S167" s="146">
        <v>0</v>
      </c>
      <c r="T167" s="147">
        <f>S167*H167</f>
        <v>0</v>
      </c>
      <c r="U167" s="134"/>
      <c r="V167" s="134"/>
      <c r="W167" s="134"/>
      <c r="X167" s="134"/>
      <c r="Y167" s="134"/>
      <c r="Z167" s="134"/>
      <c r="AA167" s="134"/>
      <c r="AB167" s="134"/>
      <c r="AC167" s="134"/>
      <c r="AD167" s="134"/>
      <c r="AE167" s="134"/>
      <c r="AR167" s="149" t="s">
        <v>120</v>
      </c>
      <c r="AT167" s="149" t="s">
        <v>116</v>
      </c>
      <c r="AU167" s="149" t="s">
        <v>121</v>
      </c>
      <c r="AY167" s="150" t="s">
        <v>113</v>
      </c>
      <c r="BE167" s="151">
        <f>IF(N167="základní",J167,0)</f>
        <v>0</v>
      </c>
      <c r="BF167" s="151">
        <f>IF(N167="snížená",J167,0)</f>
        <v>0</v>
      </c>
      <c r="BG167" s="151">
        <f>IF(N167="zákl. přenesená",J167,0)</f>
        <v>0</v>
      </c>
      <c r="BH167" s="151">
        <f>IF(N167="sníž. přenesená",J167,0)</f>
        <v>0</v>
      </c>
      <c r="BI167" s="151">
        <f>IF(N167="nulová",J167,0)</f>
        <v>0</v>
      </c>
      <c r="BJ167" s="150" t="s">
        <v>121</v>
      </c>
      <c r="BK167" s="151">
        <f>ROUND(I167*H167,0)</f>
        <v>0</v>
      </c>
      <c r="BL167" s="150" t="s">
        <v>120</v>
      </c>
      <c r="BM167" s="149" t="s">
        <v>226</v>
      </c>
    </row>
    <row r="168" spans="1:65" s="148" customFormat="1" ht="24.2" customHeight="1">
      <c r="A168" s="134"/>
      <c r="B168" s="135"/>
      <c r="C168" s="136">
        <v>36</v>
      </c>
      <c r="D168" s="136" t="s">
        <v>116</v>
      </c>
      <c r="E168" s="137" t="s">
        <v>227</v>
      </c>
      <c r="F168" s="138" t="s">
        <v>228</v>
      </c>
      <c r="G168" s="139" t="s">
        <v>225</v>
      </c>
      <c r="H168" s="140">
        <v>5.8</v>
      </c>
      <c r="I168" s="228"/>
      <c r="J168" s="141">
        <f>ROUND(I168*H168,0)</f>
        <v>0</v>
      </c>
      <c r="K168" s="142"/>
      <c r="L168" s="143"/>
      <c r="M168" s="144" t="s">
        <v>1</v>
      </c>
      <c r="N168" s="145" t="s">
        <v>35</v>
      </c>
      <c r="O168" s="146">
        <v>0.125</v>
      </c>
      <c r="P168" s="146">
        <f>O168*H168</f>
        <v>0.72499999999999998</v>
      </c>
      <c r="Q168" s="146">
        <v>0</v>
      </c>
      <c r="R168" s="146">
        <f>Q168*H168</f>
        <v>0</v>
      </c>
      <c r="S168" s="146">
        <v>0</v>
      </c>
      <c r="T168" s="147">
        <f>S168*H168</f>
        <v>0</v>
      </c>
      <c r="U168" s="134"/>
      <c r="V168" s="134"/>
      <c r="W168" s="134"/>
      <c r="X168" s="134"/>
      <c r="Y168" s="134"/>
      <c r="Z168" s="134"/>
      <c r="AA168" s="134"/>
      <c r="AB168" s="134"/>
      <c r="AC168" s="134"/>
      <c r="AD168" s="134"/>
      <c r="AE168" s="134"/>
      <c r="AR168" s="149" t="s">
        <v>120</v>
      </c>
      <c r="AT168" s="149" t="s">
        <v>116</v>
      </c>
      <c r="AU168" s="149" t="s">
        <v>121</v>
      </c>
      <c r="AY168" s="150" t="s">
        <v>113</v>
      </c>
      <c r="BE168" s="151">
        <f>IF(N168="základní",J168,0)</f>
        <v>0</v>
      </c>
      <c r="BF168" s="151">
        <f>IF(N168="snížená",J168,0)</f>
        <v>0</v>
      </c>
      <c r="BG168" s="151">
        <f>IF(N168="zákl. přenesená",J168,0)</f>
        <v>0</v>
      </c>
      <c r="BH168" s="151">
        <f>IF(N168="sníž. přenesená",J168,0)</f>
        <v>0</v>
      </c>
      <c r="BI168" s="151">
        <f>IF(N168="nulová",J168,0)</f>
        <v>0</v>
      </c>
      <c r="BJ168" s="150" t="s">
        <v>121</v>
      </c>
      <c r="BK168" s="151">
        <f>ROUND(I168*H168,0)</f>
        <v>0</v>
      </c>
      <c r="BL168" s="150" t="s">
        <v>120</v>
      </c>
      <c r="BM168" s="149" t="s">
        <v>229</v>
      </c>
    </row>
    <row r="169" spans="1:65" s="148" customFormat="1" ht="24.2" customHeight="1">
      <c r="A169" s="134"/>
      <c r="B169" s="135"/>
      <c r="C169" s="136">
        <v>37</v>
      </c>
      <c r="D169" s="136" t="s">
        <v>116</v>
      </c>
      <c r="E169" s="137" t="s">
        <v>230</v>
      </c>
      <c r="F169" s="138" t="s">
        <v>231</v>
      </c>
      <c r="G169" s="139" t="s">
        <v>225</v>
      </c>
      <c r="H169" s="140">
        <v>116</v>
      </c>
      <c r="I169" s="228"/>
      <c r="J169" s="141">
        <f>ROUND(I169*H169,0)</f>
        <v>0</v>
      </c>
      <c r="K169" s="142"/>
      <c r="L169" s="143"/>
      <c r="M169" s="144" t="s">
        <v>1</v>
      </c>
      <c r="N169" s="145" t="s">
        <v>35</v>
      </c>
      <c r="O169" s="146">
        <v>6.0000000000000001E-3</v>
      </c>
      <c r="P169" s="146">
        <f>O169*H169</f>
        <v>0.69600000000000006</v>
      </c>
      <c r="Q169" s="146">
        <v>0</v>
      </c>
      <c r="R169" s="146">
        <f>Q169*H169</f>
        <v>0</v>
      </c>
      <c r="S169" s="146">
        <v>0</v>
      </c>
      <c r="T169" s="147">
        <f>S169*H169</f>
        <v>0</v>
      </c>
      <c r="U169" s="134"/>
      <c r="V169" s="134"/>
      <c r="W169" s="134"/>
      <c r="X169" s="134"/>
      <c r="Y169" s="134"/>
      <c r="Z169" s="134"/>
      <c r="AA169" s="134"/>
      <c r="AB169" s="134"/>
      <c r="AC169" s="134"/>
      <c r="AD169" s="134"/>
      <c r="AE169" s="134"/>
      <c r="AR169" s="149" t="s">
        <v>120</v>
      </c>
      <c r="AT169" s="149" t="s">
        <v>116</v>
      </c>
      <c r="AU169" s="149" t="s">
        <v>121</v>
      </c>
      <c r="AY169" s="150" t="s">
        <v>113</v>
      </c>
      <c r="BE169" s="151">
        <f>IF(N169="základní",J169,0)</f>
        <v>0</v>
      </c>
      <c r="BF169" s="151">
        <f>IF(N169="snížená",J169,0)</f>
        <v>0</v>
      </c>
      <c r="BG169" s="151">
        <f>IF(N169="zákl. přenesená",J169,0)</f>
        <v>0</v>
      </c>
      <c r="BH169" s="151">
        <f>IF(N169="sníž. přenesená",J169,0)</f>
        <v>0</v>
      </c>
      <c r="BI169" s="151">
        <f>IF(N169="nulová",J169,0)</f>
        <v>0</v>
      </c>
      <c r="BJ169" s="150" t="s">
        <v>121</v>
      </c>
      <c r="BK169" s="151">
        <f>ROUND(I169*H169,0)</f>
        <v>0</v>
      </c>
      <c r="BL169" s="150" t="s">
        <v>120</v>
      </c>
      <c r="BM169" s="149" t="s">
        <v>232</v>
      </c>
    </row>
    <row r="170" spans="1:65" s="148" customFormat="1" ht="24.2" customHeight="1">
      <c r="A170" s="134"/>
      <c r="B170" s="135"/>
      <c r="C170" s="136">
        <v>38</v>
      </c>
      <c r="D170" s="136" t="s">
        <v>116</v>
      </c>
      <c r="E170" s="137" t="s">
        <v>233</v>
      </c>
      <c r="F170" s="138" t="s">
        <v>234</v>
      </c>
      <c r="G170" s="139" t="s">
        <v>225</v>
      </c>
      <c r="H170" s="140">
        <v>5.8</v>
      </c>
      <c r="I170" s="228"/>
      <c r="J170" s="141">
        <f>ROUND(I170*H170,0)</f>
        <v>0</v>
      </c>
      <c r="K170" s="142"/>
      <c r="L170" s="143"/>
      <c r="M170" s="144" t="s">
        <v>1</v>
      </c>
      <c r="N170" s="145" t="s">
        <v>35</v>
      </c>
      <c r="O170" s="146">
        <v>0</v>
      </c>
      <c r="P170" s="146">
        <f>O170*H170</f>
        <v>0</v>
      </c>
      <c r="Q170" s="146">
        <v>0</v>
      </c>
      <c r="R170" s="146">
        <f>Q170*H170</f>
        <v>0</v>
      </c>
      <c r="S170" s="146">
        <v>0</v>
      </c>
      <c r="T170" s="147">
        <f>S170*H170</f>
        <v>0</v>
      </c>
      <c r="U170" s="134"/>
      <c r="V170" s="134"/>
      <c r="W170" s="134"/>
      <c r="X170" s="134"/>
      <c r="Y170" s="134"/>
      <c r="Z170" s="134"/>
      <c r="AA170" s="134"/>
      <c r="AB170" s="134"/>
      <c r="AC170" s="134"/>
      <c r="AD170" s="134"/>
      <c r="AE170" s="134"/>
      <c r="AR170" s="149" t="s">
        <v>120</v>
      </c>
      <c r="AT170" s="149" t="s">
        <v>116</v>
      </c>
      <c r="AU170" s="149" t="s">
        <v>121</v>
      </c>
      <c r="AY170" s="150" t="s">
        <v>113</v>
      </c>
      <c r="BE170" s="151">
        <f>IF(N170="základní",J170,0)</f>
        <v>0</v>
      </c>
      <c r="BF170" s="151">
        <f>IF(N170="snížená",J170,0)</f>
        <v>0</v>
      </c>
      <c r="BG170" s="151">
        <f>IF(N170="zákl. přenesená",J170,0)</f>
        <v>0</v>
      </c>
      <c r="BH170" s="151">
        <f>IF(N170="sníž. přenesená",J170,0)</f>
        <v>0</v>
      </c>
      <c r="BI170" s="151">
        <f>IF(N170="nulová",J170,0)</f>
        <v>0</v>
      </c>
      <c r="BJ170" s="150" t="s">
        <v>121</v>
      </c>
      <c r="BK170" s="151">
        <f>ROUND(I170*H170,0)</f>
        <v>0</v>
      </c>
      <c r="BL170" s="150" t="s">
        <v>120</v>
      </c>
      <c r="BM170" s="149" t="s">
        <v>235</v>
      </c>
    </row>
    <row r="171" spans="1:65" s="162" customFormat="1" ht="22.9" customHeight="1">
      <c r="B171" s="163"/>
      <c r="D171" s="164" t="s">
        <v>68</v>
      </c>
      <c r="E171" s="165" t="s">
        <v>236</v>
      </c>
      <c r="F171" s="165" t="s">
        <v>237</v>
      </c>
      <c r="J171" s="166">
        <f>BK171</f>
        <v>0</v>
      </c>
      <c r="L171" s="163"/>
      <c r="M171" s="167"/>
      <c r="N171" s="168"/>
      <c r="O171" s="168"/>
      <c r="P171" s="169">
        <f>SUM(P172:P173)</f>
        <v>9.1174999999999997</v>
      </c>
      <c r="Q171" s="168"/>
      <c r="R171" s="169">
        <f>SUM(R172:R173)</f>
        <v>0</v>
      </c>
      <c r="S171" s="168"/>
      <c r="T171" s="170">
        <f>SUM(T172:T173)</f>
        <v>0</v>
      </c>
      <c r="AR171" s="164" t="s">
        <v>8</v>
      </c>
      <c r="AT171" s="171" t="s">
        <v>68</v>
      </c>
      <c r="AU171" s="171" t="s">
        <v>8</v>
      </c>
      <c r="AY171" s="164" t="s">
        <v>113</v>
      </c>
      <c r="BK171" s="172">
        <f>SUM(BK172:BK173)</f>
        <v>0</v>
      </c>
    </row>
    <row r="172" spans="1:65" s="148" customFormat="1" ht="14.45" customHeight="1">
      <c r="A172" s="134"/>
      <c r="B172" s="135"/>
      <c r="C172" s="136">
        <v>39</v>
      </c>
      <c r="D172" s="136" t="s">
        <v>116</v>
      </c>
      <c r="E172" s="137" t="s">
        <v>238</v>
      </c>
      <c r="F172" s="138" t="s">
        <v>239</v>
      </c>
      <c r="G172" s="139" t="s">
        <v>225</v>
      </c>
      <c r="H172" s="140">
        <v>17.5</v>
      </c>
      <c r="I172" s="228"/>
      <c r="J172" s="141">
        <f>ROUND(I172*H172,0)</f>
        <v>0</v>
      </c>
      <c r="K172" s="142"/>
      <c r="L172" s="143"/>
      <c r="M172" s="144" t="s">
        <v>1</v>
      </c>
      <c r="N172" s="145" t="s">
        <v>35</v>
      </c>
      <c r="O172" s="146">
        <v>0.32800000000000001</v>
      </c>
      <c r="P172" s="146">
        <f>O172*H172</f>
        <v>5.74</v>
      </c>
      <c r="Q172" s="146">
        <v>0</v>
      </c>
      <c r="R172" s="146">
        <f>Q172*H172</f>
        <v>0</v>
      </c>
      <c r="S172" s="146">
        <v>0</v>
      </c>
      <c r="T172" s="147">
        <f>S172*H172</f>
        <v>0</v>
      </c>
      <c r="U172" s="134"/>
      <c r="V172" s="134"/>
      <c r="W172" s="134"/>
      <c r="X172" s="134"/>
      <c r="Y172" s="134"/>
      <c r="Z172" s="134"/>
      <c r="AA172" s="134"/>
      <c r="AB172" s="134"/>
      <c r="AC172" s="134"/>
      <c r="AD172" s="134"/>
      <c r="AE172" s="134"/>
      <c r="AR172" s="149" t="s">
        <v>120</v>
      </c>
      <c r="AT172" s="149" t="s">
        <v>116</v>
      </c>
      <c r="AU172" s="149" t="s">
        <v>121</v>
      </c>
      <c r="AY172" s="150" t="s">
        <v>113</v>
      </c>
      <c r="BE172" s="151">
        <f>IF(N172="základní",J172,0)</f>
        <v>0</v>
      </c>
      <c r="BF172" s="151">
        <f>IF(N172="snížená",J172,0)</f>
        <v>0</v>
      </c>
      <c r="BG172" s="151">
        <f>IF(N172="zákl. přenesená",J172,0)</f>
        <v>0</v>
      </c>
      <c r="BH172" s="151">
        <f>IF(N172="sníž. přenesená",J172,0)</f>
        <v>0</v>
      </c>
      <c r="BI172" s="151">
        <f>IF(N172="nulová",J172,0)</f>
        <v>0</v>
      </c>
      <c r="BJ172" s="150" t="s">
        <v>121</v>
      </c>
      <c r="BK172" s="151">
        <f>ROUND(I172*H172,0)</f>
        <v>0</v>
      </c>
      <c r="BL172" s="150" t="s">
        <v>120</v>
      </c>
      <c r="BM172" s="149" t="s">
        <v>240</v>
      </c>
    </row>
    <row r="173" spans="1:65" s="148" customFormat="1" ht="24.2" customHeight="1">
      <c r="A173" s="134"/>
      <c r="B173" s="135"/>
      <c r="C173" s="136">
        <v>40</v>
      </c>
      <c r="D173" s="136" t="s">
        <v>116</v>
      </c>
      <c r="E173" s="137" t="s">
        <v>241</v>
      </c>
      <c r="F173" s="138" t="s">
        <v>242</v>
      </c>
      <c r="G173" s="139" t="s">
        <v>225</v>
      </c>
      <c r="H173" s="140">
        <v>17.5</v>
      </c>
      <c r="I173" s="228"/>
      <c r="J173" s="141">
        <f>ROUND(I173*H173,0)</f>
        <v>0</v>
      </c>
      <c r="K173" s="142"/>
      <c r="L173" s="143"/>
      <c r="M173" s="144" t="s">
        <v>1</v>
      </c>
      <c r="N173" s="145" t="s">
        <v>35</v>
      </c>
      <c r="O173" s="146">
        <v>0.193</v>
      </c>
      <c r="P173" s="146">
        <f>O173*H173</f>
        <v>3.3774999999999999</v>
      </c>
      <c r="Q173" s="146">
        <v>0</v>
      </c>
      <c r="R173" s="146">
        <f>Q173*H173</f>
        <v>0</v>
      </c>
      <c r="S173" s="146">
        <v>0</v>
      </c>
      <c r="T173" s="147">
        <f>S173*H173</f>
        <v>0</v>
      </c>
      <c r="U173" s="134"/>
      <c r="V173" s="134"/>
      <c r="W173" s="134"/>
      <c r="X173" s="134"/>
      <c r="Y173" s="134"/>
      <c r="Z173" s="134"/>
      <c r="AA173" s="134"/>
      <c r="AB173" s="134"/>
      <c r="AC173" s="134"/>
      <c r="AD173" s="134"/>
      <c r="AE173" s="134"/>
      <c r="AR173" s="149" t="s">
        <v>120</v>
      </c>
      <c r="AT173" s="149" t="s">
        <v>116</v>
      </c>
      <c r="AU173" s="149" t="s">
        <v>121</v>
      </c>
      <c r="AY173" s="150" t="s">
        <v>113</v>
      </c>
      <c r="BE173" s="151">
        <f>IF(N173="základní",J173,0)</f>
        <v>0</v>
      </c>
      <c r="BF173" s="151">
        <f>IF(N173="snížená",J173,0)</f>
        <v>0</v>
      </c>
      <c r="BG173" s="151">
        <f>IF(N173="zákl. přenesená",J173,0)</f>
        <v>0</v>
      </c>
      <c r="BH173" s="151">
        <f>IF(N173="sníž. přenesená",J173,0)</f>
        <v>0</v>
      </c>
      <c r="BI173" s="151">
        <f>IF(N173="nulová",J173,0)</f>
        <v>0</v>
      </c>
      <c r="BJ173" s="150" t="s">
        <v>121</v>
      </c>
      <c r="BK173" s="151">
        <f>ROUND(I173*H173,0)</f>
        <v>0</v>
      </c>
      <c r="BL173" s="150" t="s">
        <v>120</v>
      </c>
      <c r="BM173" s="149" t="s">
        <v>243</v>
      </c>
    </row>
    <row r="174" spans="1:65" s="162" customFormat="1" ht="25.9" customHeight="1">
      <c r="B174" s="163"/>
      <c r="D174" s="164" t="s">
        <v>68</v>
      </c>
      <c r="E174" s="173" t="s">
        <v>244</v>
      </c>
      <c r="F174" s="173" t="s">
        <v>245</v>
      </c>
      <c r="J174" s="174">
        <f>BK174</f>
        <v>0</v>
      </c>
      <c r="L174" s="163"/>
      <c r="M174" s="167"/>
      <c r="N174" s="168"/>
      <c r="O174" s="168"/>
      <c r="P174" s="169">
        <f>P175+P177+P184+P191+P194</f>
        <v>41.014720000000004</v>
      </c>
      <c r="Q174" s="168"/>
      <c r="R174" s="169">
        <f>R175+R177+R184+R191+R194</f>
        <v>0.18219400000000002</v>
      </c>
      <c r="S174" s="168"/>
      <c r="T174" s="170">
        <f>T175+T177+T184+T191+T194</f>
        <v>0.20243</v>
      </c>
      <c r="AR174" s="164" t="s">
        <v>121</v>
      </c>
      <c r="AT174" s="171" t="s">
        <v>68</v>
      </c>
      <c r="AU174" s="171" t="s">
        <v>69</v>
      </c>
      <c r="AY174" s="164" t="s">
        <v>113</v>
      </c>
      <c r="BK174" s="172">
        <f>BK175+BK177+BK184+BK191+BK194</f>
        <v>0</v>
      </c>
    </row>
    <row r="175" spans="1:65" s="162" customFormat="1" ht="22.9" customHeight="1">
      <c r="B175" s="163"/>
      <c r="D175" s="164"/>
      <c r="E175" s="165"/>
      <c r="F175" s="165"/>
      <c r="J175" s="166"/>
      <c r="L175" s="163"/>
      <c r="M175" s="167"/>
      <c r="N175" s="168"/>
      <c r="O175" s="168"/>
      <c r="P175" s="169">
        <f>SUM(P176:P176)</f>
        <v>0</v>
      </c>
      <c r="Q175" s="168"/>
      <c r="R175" s="169">
        <f>SUM(R176:R176)</f>
        <v>0</v>
      </c>
      <c r="S175" s="168"/>
      <c r="T175" s="170">
        <f>SUM(T176:T176)</f>
        <v>0</v>
      </c>
      <c r="AR175" s="164" t="s">
        <v>121</v>
      </c>
      <c r="AT175" s="171" t="s">
        <v>68</v>
      </c>
      <c r="AU175" s="171" t="s">
        <v>8</v>
      </c>
      <c r="AY175" s="164" t="s">
        <v>113</v>
      </c>
      <c r="BK175" s="172">
        <f>SUM(BK176:BK176)</f>
        <v>0</v>
      </c>
    </row>
    <row r="176" spans="1:65" s="175" customFormat="1">
      <c r="B176" s="176"/>
      <c r="D176" s="177"/>
      <c r="E176" s="178" t="s">
        <v>1</v>
      </c>
      <c r="F176" s="179"/>
      <c r="H176" s="180"/>
      <c r="L176" s="176"/>
      <c r="M176" s="181"/>
      <c r="N176" s="182"/>
      <c r="O176" s="182"/>
      <c r="P176" s="182"/>
      <c r="Q176" s="182"/>
      <c r="R176" s="182"/>
      <c r="S176" s="182"/>
      <c r="T176" s="183"/>
      <c r="AT176" s="178" t="s">
        <v>123</v>
      </c>
      <c r="AU176" s="178" t="s">
        <v>121</v>
      </c>
      <c r="AV176" s="175" t="s">
        <v>121</v>
      </c>
      <c r="AW176" s="175" t="s">
        <v>26</v>
      </c>
      <c r="AX176" s="175" t="s">
        <v>69</v>
      </c>
      <c r="AY176" s="178" t="s">
        <v>113</v>
      </c>
    </row>
    <row r="177" spans="1:65" s="162" customFormat="1" ht="22.9" customHeight="1">
      <c r="B177" s="163"/>
      <c r="D177" s="164" t="s">
        <v>68</v>
      </c>
      <c r="E177" s="165" t="s">
        <v>246</v>
      </c>
      <c r="F177" s="165" t="s">
        <v>247</v>
      </c>
      <c r="J177" s="166">
        <f>BK177</f>
        <v>0</v>
      </c>
      <c r="L177" s="163"/>
      <c r="M177" s="167"/>
      <c r="N177" s="168"/>
      <c r="O177" s="168"/>
      <c r="P177" s="169">
        <f>SUM(P178:P183)</f>
        <v>16.9998</v>
      </c>
      <c r="Q177" s="168"/>
      <c r="R177" s="169">
        <f>SUM(R178:R183)</f>
        <v>1.1610000000000001E-2</v>
      </c>
      <c r="S177" s="168"/>
      <c r="T177" s="170">
        <f>SUM(T178:T183)</f>
        <v>1.12E-2</v>
      </c>
      <c r="AR177" s="164" t="s">
        <v>121</v>
      </c>
      <c r="AT177" s="171" t="s">
        <v>68</v>
      </c>
      <c r="AU177" s="171" t="s">
        <v>8</v>
      </c>
      <c r="AY177" s="164" t="s">
        <v>113</v>
      </c>
      <c r="BK177" s="172">
        <f>SUM(BK178:BK183)</f>
        <v>0</v>
      </c>
    </row>
    <row r="178" spans="1:65" s="148" customFormat="1" ht="24.2" customHeight="1">
      <c r="A178" s="134"/>
      <c r="B178" s="135"/>
      <c r="C178" s="136">
        <v>41</v>
      </c>
      <c r="D178" s="136" t="s">
        <v>116</v>
      </c>
      <c r="E178" s="137" t="s">
        <v>248</v>
      </c>
      <c r="F178" s="138" t="s">
        <v>249</v>
      </c>
      <c r="G178" s="139" t="s">
        <v>131</v>
      </c>
      <c r="H178" s="140">
        <v>28</v>
      </c>
      <c r="I178" s="228"/>
      <c r="J178" s="141">
        <f>ROUND(I178*H178,0)</f>
        <v>0</v>
      </c>
      <c r="K178" s="142"/>
      <c r="L178" s="143"/>
      <c r="M178" s="144" t="s">
        <v>1</v>
      </c>
      <c r="N178" s="145" t="s">
        <v>35</v>
      </c>
      <c r="O178" s="146">
        <v>0.29899999999999999</v>
      </c>
      <c r="P178" s="146">
        <f>O178*H178</f>
        <v>8.3719999999999999</v>
      </c>
      <c r="Q178" s="146">
        <v>0</v>
      </c>
      <c r="R178" s="146">
        <f>Q178*H178</f>
        <v>0</v>
      </c>
      <c r="S178" s="146">
        <v>4.0000000000000002E-4</v>
      </c>
      <c r="T178" s="147">
        <f>S178*H178</f>
        <v>1.12E-2</v>
      </c>
      <c r="U178" s="134"/>
      <c r="V178" s="134"/>
      <c r="W178" s="134"/>
      <c r="X178" s="134"/>
      <c r="Y178" s="134"/>
      <c r="Z178" s="134"/>
      <c r="AA178" s="134"/>
      <c r="AB178" s="134"/>
      <c r="AC178" s="134"/>
      <c r="AD178" s="134"/>
      <c r="AE178" s="134"/>
      <c r="AR178" s="149" t="s">
        <v>169</v>
      </c>
      <c r="AT178" s="149" t="s">
        <v>116</v>
      </c>
      <c r="AU178" s="149" t="s">
        <v>121</v>
      </c>
      <c r="AY178" s="150" t="s">
        <v>113</v>
      </c>
      <c r="BE178" s="151">
        <f>IF(N178="základní",J178,0)</f>
        <v>0</v>
      </c>
      <c r="BF178" s="151">
        <f>IF(N178="snížená",J178,0)</f>
        <v>0</v>
      </c>
      <c r="BG178" s="151">
        <f>IF(N178="zákl. přenesená",J178,0)</f>
        <v>0</v>
      </c>
      <c r="BH178" s="151">
        <f>IF(N178="sníž. přenesená",J178,0)</f>
        <v>0</v>
      </c>
      <c r="BI178" s="151">
        <f>IF(N178="nulová",J178,0)</f>
        <v>0</v>
      </c>
      <c r="BJ178" s="150" t="s">
        <v>121</v>
      </c>
      <c r="BK178" s="151">
        <f>ROUND(I178*H178,0)</f>
        <v>0</v>
      </c>
      <c r="BL178" s="150" t="s">
        <v>169</v>
      </c>
      <c r="BM178" s="149" t="s">
        <v>250</v>
      </c>
    </row>
    <row r="179" spans="1:65" s="148" customFormat="1" ht="21.75" customHeight="1">
      <c r="A179" s="134"/>
      <c r="B179" s="135"/>
      <c r="C179" s="136">
        <v>42</v>
      </c>
      <c r="D179" s="136" t="s">
        <v>116</v>
      </c>
      <c r="E179" s="137" t="s">
        <v>305</v>
      </c>
      <c r="F179" s="138" t="s">
        <v>321</v>
      </c>
      <c r="G179" s="139" t="s">
        <v>313</v>
      </c>
      <c r="H179" s="140">
        <v>1</v>
      </c>
      <c r="I179" s="228"/>
      <c r="J179" s="141">
        <f>ROUND(I179*H179,0)</f>
        <v>0</v>
      </c>
      <c r="K179" s="142"/>
      <c r="L179" s="143"/>
      <c r="M179" s="144" t="s">
        <v>1</v>
      </c>
      <c r="N179" s="145" t="s">
        <v>35</v>
      </c>
      <c r="O179" s="146">
        <v>0</v>
      </c>
      <c r="P179" s="146">
        <f>O179*H179</f>
        <v>0</v>
      </c>
      <c r="Q179" s="146">
        <v>0</v>
      </c>
      <c r="R179" s="146">
        <f>Q179*H179</f>
        <v>0</v>
      </c>
      <c r="S179" s="146">
        <v>0</v>
      </c>
      <c r="T179" s="147">
        <f>S179*H179</f>
        <v>0</v>
      </c>
      <c r="U179" s="134"/>
      <c r="V179" s="134"/>
      <c r="W179" s="134"/>
      <c r="X179" s="134"/>
      <c r="Y179" s="134"/>
      <c r="Z179" s="134"/>
      <c r="AA179" s="134"/>
      <c r="AB179" s="134"/>
      <c r="AC179" s="134"/>
      <c r="AD179" s="134"/>
      <c r="AE179" s="134"/>
      <c r="AR179" s="149" t="s">
        <v>169</v>
      </c>
      <c r="AT179" s="149" t="s">
        <v>116</v>
      </c>
      <c r="AU179" s="149" t="s">
        <v>121</v>
      </c>
      <c r="AY179" s="150" t="s">
        <v>113</v>
      </c>
      <c r="BE179" s="151">
        <f>IF(N179="základní",J179,0)</f>
        <v>0</v>
      </c>
      <c r="BF179" s="151">
        <f>IF(N179="snížená",J179,0)</f>
        <v>0</v>
      </c>
      <c r="BG179" s="151">
        <f>IF(N179="zákl. přenesená",J179,0)</f>
        <v>0</v>
      </c>
      <c r="BH179" s="151">
        <f>IF(N179="sníž. přenesená",J179,0)</f>
        <v>0</v>
      </c>
      <c r="BI179" s="151">
        <f>IF(N179="nulová",J179,0)</f>
        <v>0</v>
      </c>
      <c r="BJ179" s="150" t="s">
        <v>121</v>
      </c>
      <c r="BK179" s="151">
        <f>ROUND(I179*H179,0)</f>
        <v>0</v>
      </c>
      <c r="BL179" s="150" t="s">
        <v>169</v>
      </c>
      <c r="BM179" s="149" t="s">
        <v>251</v>
      </c>
    </row>
    <row r="180" spans="1:65" s="148" customFormat="1" ht="24.2" customHeight="1">
      <c r="A180" s="134"/>
      <c r="B180" s="135"/>
      <c r="C180" s="136">
        <v>43</v>
      </c>
      <c r="D180" s="136" t="s">
        <v>116</v>
      </c>
      <c r="E180" s="137" t="s">
        <v>252</v>
      </c>
      <c r="F180" s="138" t="s">
        <v>253</v>
      </c>
      <c r="G180" s="139" t="s">
        <v>131</v>
      </c>
      <c r="H180" s="140">
        <v>48.2</v>
      </c>
      <c r="I180" s="228"/>
      <c r="J180" s="141">
        <f>ROUND(I180*H180,0)</f>
        <v>0</v>
      </c>
      <c r="K180" s="142"/>
      <c r="L180" s="143"/>
      <c r="M180" s="144" t="s">
        <v>1</v>
      </c>
      <c r="N180" s="145" t="s">
        <v>35</v>
      </c>
      <c r="O180" s="146">
        <v>0.17899999999999999</v>
      </c>
      <c r="P180" s="146">
        <f>O180*H180</f>
        <v>8.6278000000000006</v>
      </c>
      <c r="Q180" s="146">
        <v>0</v>
      </c>
      <c r="R180" s="146">
        <f>Q180*H180</f>
        <v>0</v>
      </c>
      <c r="S180" s="146">
        <v>0</v>
      </c>
      <c r="T180" s="147">
        <f>S180*H180</f>
        <v>0</v>
      </c>
      <c r="U180" s="134"/>
      <c r="V180" s="134"/>
      <c r="W180" s="134"/>
      <c r="X180" s="134"/>
      <c r="Y180" s="134"/>
      <c r="Z180" s="134"/>
      <c r="AA180" s="134"/>
      <c r="AB180" s="134"/>
      <c r="AC180" s="134"/>
      <c r="AD180" s="134"/>
      <c r="AE180" s="134"/>
      <c r="AR180" s="149" t="s">
        <v>169</v>
      </c>
      <c r="AT180" s="149" t="s">
        <v>116</v>
      </c>
      <c r="AU180" s="149" t="s">
        <v>121</v>
      </c>
      <c r="AY180" s="150" t="s">
        <v>113</v>
      </c>
      <c r="BE180" s="151">
        <f>IF(N180="základní",J180,0)</f>
        <v>0</v>
      </c>
      <c r="BF180" s="151">
        <f>IF(N180="snížená",J180,0)</f>
        <v>0</v>
      </c>
      <c r="BG180" s="151">
        <f>IF(N180="zákl. přenesená",J180,0)</f>
        <v>0</v>
      </c>
      <c r="BH180" s="151">
        <f>IF(N180="sníž. přenesená",J180,0)</f>
        <v>0</v>
      </c>
      <c r="BI180" s="151">
        <f>IF(N180="nulová",J180,0)</f>
        <v>0</v>
      </c>
      <c r="BJ180" s="150" t="s">
        <v>121</v>
      </c>
      <c r="BK180" s="151">
        <f>ROUND(I180*H180,0)</f>
        <v>0</v>
      </c>
      <c r="BL180" s="150" t="s">
        <v>169</v>
      </c>
      <c r="BM180" s="149" t="s">
        <v>254</v>
      </c>
    </row>
    <row r="181" spans="1:65" s="148" customFormat="1" ht="14.45" customHeight="1">
      <c r="A181" s="134"/>
      <c r="B181" s="135"/>
      <c r="C181" s="152">
        <v>44</v>
      </c>
      <c r="D181" s="152" t="s">
        <v>144</v>
      </c>
      <c r="E181" s="153" t="s">
        <v>255</v>
      </c>
      <c r="F181" s="154" t="s">
        <v>256</v>
      </c>
      <c r="G181" s="155" t="s">
        <v>257</v>
      </c>
      <c r="H181" s="156">
        <v>11.61</v>
      </c>
      <c r="I181" s="229"/>
      <c r="J181" s="157">
        <f>ROUND(I181*H181,0)</f>
        <v>0</v>
      </c>
      <c r="K181" s="158"/>
      <c r="L181" s="159"/>
      <c r="M181" s="160" t="s">
        <v>1</v>
      </c>
      <c r="N181" s="161" t="s">
        <v>35</v>
      </c>
      <c r="O181" s="146">
        <v>0</v>
      </c>
      <c r="P181" s="146">
        <f>O181*H181</f>
        <v>0</v>
      </c>
      <c r="Q181" s="146">
        <v>1E-3</v>
      </c>
      <c r="R181" s="146">
        <f>Q181*H181</f>
        <v>1.1610000000000001E-2</v>
      </c>
      <c r="S181" s="146">
        <v>0</v>
      </c>
      <c r="T181" s="147">
        <f>S181*H181</f>
        <v>0</v>
      </c>
      <c r="U181" s="134"/>
      <c r="V181" s="134"/>
      <c r="W181" s="134"/>
      <c r="X181" s="134"/>
      <c r="Y181" s="134"/>
      <c r="Z181" s="134"/>
      <c r="AA181" s="134"/>
      <c r="AB181" s="134"/>
      <c r="AC181" s="134"/>
      <c r="AD181" s="134"/>
      <c r="AE181" s="134"/>
      <c r="AR181" s="149" t="s">
        <v>206</v>
      </c>
      <c r="AT181" s="149" t="s">
        <v>144</v>
      </c>
      <c r="AU181" s="149" t="s">
        <v>121</v>
      </c>
      <c r="AY181" s="150" t="s">
        <v>113</v>
      </c>
      <c r="BE181" s="151">
        <f>IF(N181="základní",J181,0)</f>
        <v>0</v>
      </c>
      <c r="BF181" s="151">
        <f>IF(N181="snížená",J181,0)</f>
        <v>0</v>
      </c>
      <c r="BG181" s="151">
        <f>IF(N181="zákl. přenesená",J181,0)</f>
        <v>0</v>
      </c>
      <c r="BH181" s="151">
        <f>IF(N181="sníž. přenesená",J181,0)</f>
        <v>0</v>
      </c>
      <c r="BI181" s="151">
        <f>IF(N181="nulová",J181,0)</f>
        <v>0</v>
      </c>
      <c r="BJ181" s="150" t="s">
        <v>121</v>
      </c>
      <c r="BK181" s="151">
        <f>ROUND(I181*H181,0)</f>
        <v>0</v>
      </c>
      <c r="BL181" s="150" t="s">
        <v>169</v>
      </c>
      <c r="BM181" s="149" t="s">
        <v>258</v>
      </c>
    </row>
    <row r="182" spans="1:65" s="175" customFormat="1">
      <c r="B182" s="176"/>
      <c r="D182" s="177"/>
      <c r="E182" s="178" t="s">
        <v>1</v>
      </c>
      <c r="F182" s="179"/>
      <c r="H182" s="180"/>
      <c r="L182" s="176"/>
      <c r="M182" s="181"/>
      <c r="N182" s="182"/>
      <c r="O182" s="182"/>
      <c r="P182" s="182"/>
      <c r="Q182" s="182"/>
      <c r="R182" s="182"/>
      <c r="S182" s="182"/>
      <c r="T182" s="183"/>
      <c r="AT182" s="178" t="s">
        <v>123</v>
      </c>
      <c r="AU182" s="178" t="s">
        <v>121</v>
      </c>
      <c r="AV182" s="175" t="s">
        <v>121</v>
      </c>
      <c r="AW182" s="175" t="s">
        <v>26</v>
      </c>
      <c r="AX182" s="175" t="s">
        <v>69</v>
      </c>
      <c r="AY182" s="178" t="s">
        <v>113</v>
      </c>
    </row>
    <row r="183" spans="1:65" s="148" customFormat="1" ht="14.45" customHeight="1">
      <c r="A183" s="134"/>
      <c r="B183" s="135"/>
      <c r="C183" s="136">
        <v>45</v>
      </c>
      <c r="D183" s="136" t="s">
        <v>116</v>
      </c>
      <c r="E183" s="137" t="s">
        <v>259</v>
      </c>
      <c r="F183" s="138" t="s">
        <v>260</v>
      </c>
      <c r="G183" s="139" t="s">
        <v>261</v>
      </c>
      <c r="H183" s="140">
        <v>1</v>
      </c>
      <c r="I183" s="228"/>
      <c r="J183" s="141">
        <f>ROUND(I183*H183,0)</f>
        <v>0</v>
      </c>
      <c r="K183" s="142"/>
      <c r="L183" s="143"/>
      <c r="M183" s="144" t="s">
        <v>1</v>
      </c>
      <c r="N183" s="145" t="s">
        <v>35</v>
      </c>
      <c r="O183" s="146">
        <v>0</v>
      </c>
      <c r="P183" s="146">
        <f>O183*H183</f>
        <v>0</v>
      </c>
      <c r="Q183" s="146">
        <v>0</v>
      </c>
      <c r="R183" s="146">
        <f>Q183*H183</f>
        <v>0</v>
      </c>
      <c r="S183" s="146">
        <v>0</v>
      </c>
      <c r="T183" s="147">
        <f>S183*H183</f>
        <v>0</v>
      </c>
      <c r="U183" s="134"/>
      <c r="V183" s="134"/>
      <c r="W183" s="134"/>
      <c r="X183" s="134"/>
      <c r="Y183" s="134"/>
      <c r="Z183" s="134"/>
      <c r="AA183" s="134"/>
      <c r="AB183" s="134"/>
      <c r="AC183" s="134"/>
      <c r="AD183" s="134"/>
      <c r="AE183" s="134"/>
      <c r="AR183" s="149" t="s">
        <v>169</v>
      </c>
      <c r="AT183" s="149" t="s">
        <v>116</v>
      </c>
      <c r="AU183" s="149" t="s">
        <v>121</v>
      </c>
      <c r="AY183" s="150" t="s">
        <v>113</v>
      </c>
      <c r="BE183" s="151">
        <f>IF(N183="základní",J183,0)</f>
        <v>0</v>
      </c>
      <c r="BF183" s="151">
        <f>IF(N183="snížená",J183,0)</f>
        <v>0</v>
      </c>
      <c r="BG183" s="151">
        <f>IF(N183="zákl. přenesená",J183,0)</f>
        <v>0</v>
      </c>
      <c r="BH183" s="151">
        <f>IF(N183="sníž. přenesená",J183,0)</f>
        <v>0</v>
      </c>
      <c r="BI183" s="151">
        <f>IF(N183="nulová",J183,0)</f>
        <v>0</v>
      </c>
      <c r="BJ183" s="150" t="s">
        <v>121</v>
      </c>
      <c r="BK183" s="151">
        <f>ROUND(I183*H183,0)</f>
        <v>0</v>
      </c>
      <c r="BL183" s="150" t="s">
        <v>169</v>
      </c>
      <c r="BM183" s="149" t="s">
        <v>262</v>
      </c>
    </row>
    <row r="184" spans="1:65" s="162" customFormat="1" ht="22.9" customHeight="1">
      <c r="B184" s="163"/>
      <c r="D184" s="164" t="s">
        <v>68</v>
      </c>
      <c r="E184" s="165" t="s">
        <v>263</v>
      </c>
      <c r="F184" s="165" t="s">
        <v>264</v>
      </c>
      <c r="J184" s="166">
        <f>BK184</f>
        <v>0</v>
      </c>
      <c r="L184" s="163"/>
      <c r="M184" s="167"/>
      <c r="N184" s="168"/>
      <c r="O184" s="168"/>
      <c r="P184" s="169">
        <f>SUM(P185:P190)</f>
        <v>12.599320000000001</v>
      </c>
      <c r="Q184" s="168"/>
      <c r="R184" s="169">
        <f>SUM(R185:R190)</f>
        <v>0.15132000000000001</v>
      </c>
      <c r="S184" s="168"/>
      <c r="T184" s="170">
        <f>SUM(T185:T190)</f>
        <v>2.2300000000000002E-3</v>
      </c>
      <c r="AR184" s="164" t="s">
        <v>121</v>
      </c>
      <c r="AT184" s="171" t="s">
        <v>68</v>
      </c>
      <c r="AU184" s="171" t="s">
        <v>8</v>
      </c>
      <c r="AY184" s="164" t="s">
        <v>113</v>
      </c>
      <c r="BK184" s="172">
        <f>SUM(BK185:BK190)</f>
        <v>0</v>
      </c>
    </row>
    <row r="185" spans="1:65" s="148" customFormat="1" ht="30" customHeight="1">
      <c r="A185" s="134"/>
      <c r="B185" s="135"/>
      <c r="C185" s="136">
        <v>46</v>
      </c>
      <c r="D185" s="136" t="s">
        <v>116</v>
      </c>
      <c r="E185" s="137" t="s">
        <v>265</v>
      </c>
      <c r="F185" s="138" t="s">
        <v>314</v>
      </c>
      <c r="G185" s="139" t="s">
        <v>313</v>
      </c>
      <c r="H185" s="140">
        <v>1</v>
      </c>
      <c r="I185" s="228"/>
      <c r="J185" s="141">
        <f t="shared" ref="J185:J190" si="30">ROUND(I185*H185,0)</f>
        <v>0</v>
      </c>
      <c r="K185" s="142"/>
      <c r="L185" s="143"/>
      <c r="M185" s="144" t="s">
        <v>1</v>
      </c>
      <c r="N185" s="145" t="s">
        <v>35</v>
      </c>
      <c r="O185" s="146">
        <v>0.25600000000000001</v>
      </c>
      <c r="P185" s="146">
        <f t="shared" ref="P185:P190" si="31">O185*H185</f>
        <v>0.25600000000000001</v>
      </c>
      <c r="Q185" s="146">
        <v>0</v>
      </c>
      <c r="R185" s="146">
        <f t="shared" ref="R185:R190" si="32">Q185*H185</f>
        <v>0</v>
      </c>
      <c r="S185" s="146">
        <v>2.2300000000000002E-3</v>
      </c>
      <c r="T185" s="147">
        <f t="shared" ref="T185:T190" si="33">S185*H185</f>
        <v>2.2300000000000002E-3</v>
      </c>
      <c r="U185" s="134"/>
      <c r="V185" s="134"/>
      <c r="W185" s="134"/>
      <c r="X185" s="134"/>
      <c r="Y185" s="134"/>
      <c r="Z185" s="134"/>
      <c r="AA185" s="134"/>
      <c r="AB185" s="134"/>
      <c r="AC185" s="134"/>
      <c r="AD185" s="134"/>
      <c r="AE185" s="134"/>
      <c r="AR185" s="149" t="s">
        <v>169</v>
      </c>
      <c r="AT185" s="149" t="s">
        <v>116</v>
      </c>
      <c r="AU185" s="149" t="s">
        <v>121</v>
      </c>
      <c r="AY185" s="150" t="s">
        <v>113</v>
      </c>
      <c r="BE185" s="151">
        <f t="shared" ref="BE185:BE190" si="34">IF(N185="základní",J185,0)</f>
        <v>0</v>
      </c>
      <c r="BF185" s="151">
        <f t="shared" ref="BF185:BF190" si="35">IF(N185="snížená",J185,0)</f>
        <v>0</v>
      </c>
      <c r="BG185" s="151">
        <f t="shared" ref="BG185:BG190" si="36">IF(N185="zákl. přenesená",J185,0)</f>
        <v>0</v>
      </c>
      <c r="BH185" s="151">
        <f t="shared" ref="BH185:BH190" si="37">IF(N185="sníž. přenesená",J185,0)</f>
        <v>0</v>
      </c>
      <c r="BI185" s="151">
        <f t="shared" ref="BI185:BI190" si="38">IF(N185="nulová",J185,0)</f>
        <v>0</v>
      </c>
      <c r="BJ185" s="150" t="s">
        <v>121</v>
      </c>
      <c r="BK185" s="151">
        <f t="shared" ref="BK185:BK190" si="39">ROUND(I185*H185,0)</f>
        <v>0</v>
      </c>
      <c r="BL185" s="150" t="s">
        <v>169</v>
      </c>
      <c r="BM185" s="149" t="s">
        <v>266</v>
      </c>
    </row>
    <row r="186" spans="1:65" s="148" customFormat="1" ht="24.2" customHeight="1">
      <c r="A186" s="134"/>
      <c r="B186" s="135"/>
      <c r="C186" s="136">
        <v>47</v>
      </c>
      <c r="D186" s="136" t="s">
        <v>116</v>
      </c>
      <c r="E186" s="137" t="s">
        <v>267</v>
      </c>
      <c r="F186" s="138" t="s">
        <v>268</v>
      </c>
      <c r="G186" s="139" t="s">
        <v>131</v>
      </c>
      <c r="H186" s="140">
        <v>17.600000000000001</v>
      </c>
      <c r="I186" s="228"/>
      <c r="J186" s="141">
        <f t="shared" si="30"/>
        <v>0</v>
      </c>
      <c r="K186" s="142"/>
      <c r="L186" s="143"/>
      <c r="M186" s="144" t="s">
        <v>1</v>
      </c>
      <c r="N186" s="145" t="s">
        <v>35</v>
      </c>
      <c r="O186" s="146">
        <v>0.36299999999999999</v>
      </c>
      <c r="P186" s="146">
        <f t="shared" si="31"/>
        <v>6.3888000000000007</v>
      </c>
      <c r="Q186" s="146">
        <v>4.2900000000000004E-3</v>
      </c>
      <c r="R186" s="146">
        <f t="shared" si="32"/>
        <v>7.5504000000000016E-2</v>
      </c>
      <c r="S186" s="146">
        <v>0</v>
      </c>
      <c r="T186" s="147">
        <f t="shared" si="33"/>
        <v>0</v>
      </c>
      <c r="U186" s="134"/>
      <c r="V186" s="134"/>
      <c r="W186" s="134"/>
      <c r="X186" s="134"/>
      <c r="Y186" s="134"/>
      <c r="Z186" s="134"/>
      <c r="AA186" s="134"/>
      <c r="AB186" s="134"/>
      <c r="AC186" s="134"/>
      <c r="AD186" s="134"/>
      <c r="AE186" s="134"/>
      <c r="AR186" s="149" t="s">
        <v>169</v>
      </c>
      <c r="AT186" s="149" t="s">
        <v>116</v>
      </c>
      <c r="AU186" s="149" t="s">
        <v>121</v>
      </c>
      <c r="AY186" s="150" t="s">
        <v>113</v>
      </c>
      <c r="BE186" s="151">
        <f t="shared" si="34"/>
        <v>0</v>
      </c>
      <c r="BF186" s="151">
        <f t="shared" si="35"/>
        <v>0</v>
      </c>
      <c r="BG186" s="151">
        <f t="shared" si="36"/>
        <v>0</v>
      </c>
      <c r="BH186" s="151">
        <f t="shared" si="37"/>
        <v>0</v>
      </c>
      <c r="BI186" s="151">
        <f t="shared" si="38"/>
        <v>0</v>
      </c>
      <c r="BJ186" s="150" t="s">
        <v>121</v>
      </c>
      <c r="BK186" s="151">
        <f t="shared" si="39"/>
        <v>0</v>
      </c>
      <c r="BL186" s="150" t="s">
        <v>169</v>
      </c>
      <c r="BM186" s="149" t="s">
        <v>269</v>
      </c>
    </row>
    <row r="187" spans="1:65" s="148" customFormat="1" ht="24.2" customHeight="1">
      <c r="A187" s="134"/>
      <c r="B187" s="135"/>
      <c r="C187" s="136">
        <v>48</v>
      </c>
      <c r="D187" s="136" t="s">
        <v>116</v>
      </c>
      <c r="E187" s="137" t="s">
        <v>270</v>
      </c>
      <c r="F187" s="138" t="s">
        <v>316</v>
      </c>
      <c r="G187" s="139" t="s">
        <v>131</v>
      </c>
      <c r="H187" s="140">
        <v>21.6</v>
      </c>
      <c r="I187" s="228"/>
      <c r="J187" s="141">
        <f t="shared" si="30"/>
        <v>0</v>
      </c>
      <c r="K187" s="142"/>
      <c r="L187" s="143"/>
      <c r="M187" s="144" t="s">
        <v>1</v>
      </c>
      <c r="N187" s="145" t="s">
        <v>35</v>
      </c>
      <c r="O187" s="146">
        <v>0.23200000000000001</v>
      </c>
      <c r="P187" s="146">
        <f t="shared" si="31"/>
        <v>5.0112000000000005</v>
      </c>
      <c r="Q187" s="146">
        <v>3.5100000000000001E-3</v>
      </c>
      <c r="R187" s="146">
        <f t="shared" si="32"/>
        <v>7.5816000000000008E-2</v>
      </c>
      <c r="S187" s="146">
        <v>0</v>
      </c>
      <c r="T187" s="147">
        <f t="shared" si="33"/>
        <v>0</v>
      </c>
      <c r="U187" s="134"/>
      <c r="V187" s="134"/>
      <c r="W187" s="134"/>
      <c r="X187" s="134"/>
      <c r="Y187" s="134"/>
      <c r="Z187" s="134"/>
      <c r="AA187" s="134"/>
      <c r="AB187" s="134"/>
      <c r="AC187" s="134"/>
      <c r="AD187" s="134"/>
      <c r="AE187" s="134"/>
      <c r="AR187" s="149" t="s">
        <v>169</v>
      </c>
      <c r="AT187" s="149" t="s">
        <v>116</v>
      </c>
      <c r="AU187" s="149" t="s">
        <v>121</v>
      </c>
      <c r="AY187" s="150" t="s">
        <v>113</v>
      </c>
      <c r="BE187" s="151">
        <f t="shared" si="34"/>
        <v>0</v>
      </c>
      <c r="BF187" s="151">
        <f t="shared" si="35"/>
        <v>0</v>
      </c>
      <c r="BG187" s="151">
        <f t="shared" si="36"/>
        <v>0</v>
      </c>
      <c r="BH187" s="151">
        <f t="shared" si="37"/>
        <v>0</v>
      </c>
      <c r="BI187" s="151">
        <f t="shared" si="38"/>
        <v>0</v>
      </c>
      <c r="BJ187" s="150" t="s">
        <v>121</v>
      </c>
      <c r="BK187" s="151">
        <f t="shared" si="39"/>
        <v>0</v>
      </c>
      <c r="BL187" s="150" t="s">
        <v>169</v>
      </c>
      <c r="BM187" s="149" t="s">
        <v>271</v>
      </c>
    </row>
    <row r="188" spans="1:65" s="148" customFormat="1" ht="24.2" customHeight="1">
      <c r="A188" s="134"/>
      <c r="B188" s="135"/>
      <c r="C188" s="136">
        <v>49</v>
      </c>
      <c r="D188" s="136" t="s">
        <v>116</v>
      </c>
      <c r="E188" s="137" t="s">
        <v>272</v>
      </c>
      <c r="F188" s="138" t="s">
        <v>273</v>
      </c>
      <c r="G188" s="139" t="s">
        <v>225</v>
      </c>
      <c r="H188" s="140">
        <v>0.14000000000000001</v>
      </c>
      <c r="I188" s="228"/>
      <c r="J188" s="141">
        <f t="shared" si="30"/>
        <v>0</v>
      </c>
      <c r="K188" s="142"/>
      <c r="L188" s="143"/>
      <c r="M188" s="144" t="s">
        <v>1</v>
      </c>
      <c r="N188" s="145" t="s">
        <v>35</v>
      </c>
      <c r="O188" s="146">
        <v>4.9470000000000001</v>
      </c>
      <c r="P188" s="146">
        <f t="shared" si="31"/>
        <v>0.69258000000000008</v>
      </c>
      <c r="Q188" s="146">
        <v>0</v>
      </c>
      <c r="R188" s="146">
        <f t="shared" si="32"/>
        <v>0</v>
      </c>
      <c r="S188" s="146">
        <v>0</v>
      </c>
      <c r="T188" s="147">
        <f t="shared" si="33"/>
        <v>0</v>
      </c>
      <c r="U188" s="134"/>
      <c r="V188" s="134"/>
      <c r="W188" s="134"/>
      <c r="X188" s="134"/>
      <c r="Y188" s="134"/>
      <c r="Z188" s="134"/>
      <c r="AA188" s="134"/>
      <c r="AB188" s="134"/>
      <c r="AC188" s="134"/>
      <c r="AD188" s="134"/>
      <c r="AE188" s="134"/>
      <c r="AR188" s="149" t="s">
        <v>169</v>
      </c>
      <c r="AT188" s="149" t="s">
        <v>116</v>
      </c>
      <c r="AU188" s="149" t="s">
        <v>121</v>
      </c>
      <c r="AY188" s="150" t="s">
        <v>113</v>
      </c>
      <c r="BE188" s="151">
        <f t="shared" si="34"/>
        <v>0</v>
      </c>
      <c r="BF188" s="151">
        <f t="shared" si="35"/>
        <v>0</v>
      </c>
      <c r="BG188" s="151">
        <f t="shared" si="36"/>
        <v>0</v>
      </c>
      <c r="BH188" s="151">
        <f t="shared" si="37"/>
        <v>0</v>
      </c>
      <c r="BI188" s="151">
        <f t="shared" si="38"/>
        <v>0</v>
      </c>
      <c r="BJ188" s="150" t="s">
        <v>121</v>
      </c>
      <c r="BK188" s="151">
        <f t="shared" si="39"/>
        <v>0</v>
      </c>
      <c r="BL188" s="150" t="s">
        <v>169</v>
      </c>
      <c r="BM188" s="149" t="s">
        <v>274</v>
      </c>
    </row>
    <row r="189" spans="1:65" s="148" customFormat="1" ht="24.2" customHeight="1">
      <c r="A189" s="134"/>
      <c r="B189" s="135"/>
      <c r="C189" s="136">
        <v>50</v>
      </c>
      <c r="D189" s="136" t="s">
        <v>116</v>
      </c>
      <c r="E189" s="137" t="s">
        <v>275</v>
      </c>
      <c r="F189" s="138" t="s">
        <v>276</v>
      </c>
      <c r="G189" s="139" t="s">
        <v>225</v>
      </c>
      <c r="H189" s="140">
        <v>0.14000000000000001</v>
      </c>
      <c r="I189" s="228"/>
      <c r="J189" s="141">
        <f t="shared" si="30"/>
        <v>0</v>
      </c>
      <c r="K189" s="142"/>
      <c r="L189" s="143"/>
      <c r="M189" s="144" t="s">
        <v>1</v>
      </c>
      <c r="N189" s="145" t="s">
        <v>35</v>
      </c>
      <c r="O189" s="146">
        <v>1.7509999999999999</v>
      </c>
      <c r="P189" s="146">
        <f t="shared" si="31"/>
        <v>0.24514</v>
      </c>
      <c r="Q189" s="146">
        <v>0</v>
      </c>
      <c r="R189" s="146">
        <f t="shared" si="32"/>
        <v>0</v>
      </c>
      <c r="S189" s="146">
        <v>0</v>
      </c>
      <c r="T189" s="147">
        <f t="shared" si="33"/>
        <v>0</v>
      </c>
      <c r="U189" s="134"/>
      <c r="V189" s="134"/>
      <c r="W189" s="134"/>
      <c r="X189" s="134"/>
      <c r="Y189" s="134"/>
      <c r="Z189" s="134"/>
      <c r="AA189" s="134"/>
      <c r="AB189" s="134"/>
      <c r="AC189" s="134"/>
      <c r="AD189" s="134"/>
      <c r="AE189" s="134"/>
      <c r="AR189" s="149" t="s">
        <v>169</v>
      </c>
      <c r="AT189" s="149" t="s">
        <v>116</v>
      </c>
      <c r="AU189" s="149" t="s">
        <v>121</v>
      </c>
      <c r="AY189" s="150" t="s">
        <v>113</v>
      </c>
      <c r="BE189" s="151">
        <f t="shared" si="34"/>
        <v>0</v>
      </c>
      <c r="BF189" s="151">
        <f t="shared" si="35"/>
        <v>0</v>
      </c>
      <c r="BG189" s="151">
        <f t="shared" si="36"/>
        <v>0</v>
      </c>
      <c r="BH189" s="151">
        <f t="shared" si="37"/>
        <v>0</v>
      </c>
      <c r="BI189" s="151">
        <f t="shared" si="38"/>
        <v>0</v>
      </c>
      <c r="BJ189" s="150" t="s">
        <v>121</v>
      </c>
      <c r="BK189" s="151">
        <f t="shared" si="39"/>
        <v>0</v>
      </c>
      <c r="BL189" s="150" t="s">
        <v>169</v>
      </c>
      <c r="BM189" s="149" t="s">
        <v>277</v>
      </c>
    </row>
    <row r="190" spans="1:65" s="148" customFormat="1" ht="24.2" customHeight="1">
      <c r="A190" s="134"/>
      <c r="B190" s="135"/>
      <c r="C190" s="136">
        <v>51</v>
      </c>
      <c r="D190" s="136" t="s">
        <v>116</v>
      </c>
      <c r="E190" s="137" t="s">
        <v>278</v>
      </c>
      <c r="F190" s="138" t="s">
        <v>279</v>
      </c>
      <c r="G190" s="139" t="s">
        <v>225</v>
      </c>
      <c r="H190" s="140">
        <v>0.28000000000000003</v>
      </c>
      <c r="I190" s="228"/>
      <c r="J190" s="141">
        <f t="shared" si="30"/>
        <v>0</v>
      </c>
      <c r="K190" s="142"/>
      <c r="L190" s="143"/>
      <c r="M190" s="144" t="s">
        <v>1</v>
      </c>
      <c r="N190" s="145" t="s">
        <v>35</v>
      </c>
      <c r="O190" s="146">
        <v>0.02</v>
      </c>
      <c r="P190" s="146">
        <f t="shared" si="31"/>
        <v>5.6000000000000008E-3</v>
      </c>
      <c r="Q190" s="146">
        <v>0</v>
      </c>
      <c r="R190" s="146">
        <f t="shared" si="32"/>
        <v>0</v>
      </c>
      <c r="S190" s="146">
        <v>0</v>
      </c>
      <c r="T190" s="147">
        <f t="shared" si="33"/>
        <v>0</v>
      </c>
      <c r="U190" s="134"/>
      <c r="V190" s="134"/>
      <c r="W190" s="134"/>
      <c r="X190" s="134"/>
      <c r="Y190" s="134"/>
      <c r="Z190" s="134"/>
      <c r="AA190" s="134"/>
      <c r="AB190" s="134"/>
      <c r="AC190" s="134"/>
      <c r="AD190" s="134"/>
      <c r="AE190" s="134"/>
      <c r="AR190" s="149" t="s">
        <v>169</v>
      </c>
      <c r="AT190" s="149" t="s">
        <v>116</v>
      </c>
      <c r="AU190" s="149" t="s">
        <v>121</v>
      </c>
      <c r="AY190" s="150" t="s">
        <v>113</v>
      </c>
      <c r="BE190" s="151">
        <f t="shared" si="34"/>
        <v>0</v>
      </c>
      <c r="BF190" s="151">
        <f t="shared" si="35"/>
        <v>0</v>
      </c>
      <c r="BG190" s="151">
        <f t="shared" si="36"/>
        <v>0</v>
      </c>
      <c r="BH190" s="151">
        <f t="shared" si="37"/>
        <v>0</v>
      </c>
      <c r="BI190" s="151">
        <f t="shared" si="38"/>
        <v>0</v>
      </c>
      <c r="BJ190" s="150" t="s">
        <v>121</v>
      </c>
      <c r="BK190" s="151">
        <f t="shared" si="39"/>
        <v>0</v>
      </c>
      <c r="BL190" s="150" t="s">
        <v>169</v>
      </c>
      <c r="BM190" s="149" t="s">
        <v>280</v>
      </c>
    </row>
    <row r="191" spans="1:65" s="162" customFormat="1" ht="22.9" customHeight="1">
      <c r="B191" s="163"/>
      <c r="D191" s="164" t="s">
        <v>68</v>
      </c>
      <c r="E191" s="165" t="s">
        <v>281</v>
      </c>
      <c r="F191" s="165" t="s">
        <v>282</v>
      </c>
      <c r="J191" s="166">
        <f>BK191</f>
        <v>0</v>
      </c>
      <c r="L191" s="163"/>
      <c r="M191" s="167"/>
      <c r="N191" s="168"/>
      <c r="O191" s="168"/>
      <c r="P191" s="169">
        <f>SUM(P192:P193)</f>
        <v>5.5019999999999998</v>
      </c>
      <c r="Q191" s="168"/>
      <c r="R191" s="169">
        <f>SUM(R192:R193)</f>
        <v>0</v>
      </c>
      <c r="S191" s="168"/>
      <c r="T191" s="170">
        <f>SUM(T192:T193)</f>
        <v>0.189</v>
      </c>
      <c r="AR191" s="164" t="s">
        <v>121</v>
      </c>
      <c r="AT191" s="171" t="s">
        <v>68</v>
      </c>
      <c r="AU191" s="171" t="s">
        <v>8</v>
      </c>
      <c r="AY191" s="164" t="s">
        <v>113</v>
      </c>
      <c r="BK191" s="172">
        <f>SUM(BK192:BK193)</f>
        <v>0</v>
      </c>
    </row>
    <row r="192" spans="1:65" s="148" customFormat="1" ht="14.45" customHeight="1">
      <c r="A192" s="134"/>
      <c r="B192" s="135"/>
      <c r="C192" s="136">
        <v>52</v>
      </c>
      <c r="D192" s="136" t="s">
        <v>116</v>
      </c>
      <c r="E192" s="137" t="s">
        <v>305</v>
      </c>
      <c r="F192" s="138" t="s">
        <v>306</v>
      </c>
      <c r="G192" s="139" t="s">
        <v>131</v>
      </c>
      <c r="H192" s="140">
        <v>14</v>
      </c>
      <c r="I192" s="228"/>
      <c r="J192" s="141">
        <f>ROUND(I192*H192,0)</f>
        <v>0</v>
      </c>
      <c r="K192" s="142"/>
      <c r="L192" s="143"/>
      <c r="M192" s="144" t="s">
        <v>1</v>
      </c>
      <c r="N192" s="145" t="s">
        <v>35</v>
      </c>
      <c r="O192" s="146">
        <v>0.30499999999999999</v>
      </c>
      <c r="P192" s="146">
        <f>O192*H192</f>
        <v>4.2699999999999996</v>
      </c>
      <c r="Q192" s="146">
        <v>0</v>
      </c>
      <c r="R192" s="146">
        <f>Q192*H192</f>
        <v>0</v>
      </c>
      <c r="S192" s="146">
        <v>3.3E-3</v>
      </c>
      <c r="T192" s="147">
        <f>S192*H192</f>
        <v>4.6199999999999998E-2</v>
      </c>
      <c r="U192" s="134"/>
      <c r="V192" s="134"/>
      <c r="W192" s="134"/>
      <c r="X192" s="134"/>
      <c r="Y192" s="134"/>
      <c r="Z192" s="134"/>
      <c r="AA192" s="134"/>
      <c r="AB192" s="134"/>
      <c r="AC192" s="134"/>
      <c r="AD192" s="134"/>
      <c r="AE192" s="134"/>
      <c r="AR192" s="149" t="s">
        <v>169</v>
      </c>
      <c r="AT192" s="149" t="s">
        <v>116</v>
      </c>
      <c r="AU192" s="149" t="s">
        <v>121</v>
      </c>
      <c r="AY192" s="150" t="s">
        <v>113</v>
      </c>
      <c r="BE192" s="151">
        <f>IF(N192="základní",J192,0)</f>
        <v>0</v>
      </c>
      <c r="BF192" s="151">
        <f>IF(N192="snížená",J192,0)</f>
        <v>0</v>
      </c>
      <c r="BG192" s="151">
        <f>IF(N192="zákl. přenesená",J192,0)</f>
        <v>0</v>
      </c>
      <c r="BH192" s="151">
        <f>IF(N192="sníž. přenesená",J192,0)</f>
        <v>0</v>
      </c>
      <c r="BI192" s="151">
        <f>IF(N192="nulová",J192,0)</f>
        <v>0</v>
      </c>
      <c r="BJ192" s="150" t="s">
        <v>121</v>
      </c>
      <c r="BK192" s="151">
        <f>ROUND(I192*H192,0)</f>
        <v>0</v>
      </c>
      <c r="BL192" s="150" t="s">
        <v>169</v>
      </c>
      <c r="BM192" s="149" t="s">
        <v>283</v>
      </c>
    </row>
    <row r="193" spans="1:65" s="148" customFormat="1" ht="14.45" customHeight="1">
      <c r="A193" s="134"/>
      <c r="B193" s="135"/>
      <c r="C193" s="136">
        <v>53</v>
      </c>
      <c r="D193" s="136" t="s">
        <v>116</v>
      </c>
      <c r="E193" s="137" t="s">
        <v>305</v>
      </c>
      <c r="F193" s="138" t="s">
        <v>307</v>
      </c>
      <c r="G193" s="139" t="s">
        <v>131</v>
      </c>
      <c r="H193" s="140">
        <v>14</v>
      </c>
      <c r="I193" s="228"/>
      <c r="J193" s="141">
        <f>ROUND(I193*H193,0)</f>
        <v>0</v>
      </c>
      <c r="K193" s="142"/>
      <c r="L193" s="143"/>
      <c r="M193" s="144" t="s">
        <v>1</v>
      </c>
      <c r="N193" s="145" t="s">
        <v>35</v>
      </c>
      <c r="O193" s="146">
        <v>8.7999999999999995E-2</v>
      </c>
      <c r="P193" s="146">
        <f>O193*H193</f>
        <v>1.232</v>
      </c>
      <c r="Q193" s="146">
        <v>0</v>
      </c>
      <c r="R193" s="146">
        <f>Q193*H193</f>
        <v>0</v>
      </c>
      <c r="S193" s="146">
        <v>1.0200000000000001E-2</v>
      </c>
      <c r="T193" s="147">
        <f>S193*H193</f>
        <v>0.14280000000000001</v>
      </c>
      <c r="U193" s="134"/>
      <c r="V193" s="134"/>
      <c r="W193" s="134"/>
      <c r="X193" s="134"/>
      <c r="Y193" s="134"/>
      <c r="Z193" s="134"/>
      <c r="AA193" s="134"/>
      <c r="AB193" s="134"/>
      <c r="AC193" s="134"/>
      <c r="AD193" s="134"/>
      <c r="AE193" s="134"/>
      <c r="AR193" s="149" t="s">
        <v>169</v>
      </c>
      <c r="AT193" s="149" t="s">
        <v>116</v>
      </c>
      <c r="AU193" s="149" t="s">
        <v>121</v>
      </c>
      <c r="AY193" s="150" t="s">
        <v>113</v>
      </c>
      <c r="BE193" s="151">
        <f>IF(N193="základní",J193,0)</f>
        <v>0</v>
      </c>
      <c r="BF193" s="151">
        <f>IF(N193="snížená",J193,0)</f>
        <v>0</v>
      </c>
      <c r="BG193" s="151">
        <f>IF(N193="zákl. přenesená",J193,0)</f>
        <v>0</v>
      </c>
      <c r="BH193" s="151">
        <f>IF(N193="sníž. přenesená",J193,0)</f>
        <v>0</v>
      </c>
      <c r="BI193" s="151">
        <f>IF(N193="nulová",J193,0)</f>
        <v>0</v>
      </c>
      <c r="BJ193" s="150" t="s">
        <v>121</v>
      </c>
      <c r="BK193" s="151">
        <f>ROUND(I193*H193,0)</f>
        <v>0</v>
      </c>
      <c r="BL193" s="150" t="s">
        <v>169</v>
      </c>
      <c r="BM193" s="149" t="s">
        <v>284</v>
      </c>
    </row>
    <row r="194" spans="1:65" s="162" customFormat="1" ht="22.9" customHeight="1">
      <c r="B194" s="163"/>
      <c r="D194" s="164" t="s">
        <v>68</v>
      </c>
      <c r="E194" s="165" t="s">
        <v>285</v>
      </c>
      <c r="F194" s="165" t="s">
        <v>286</v>
      </c>
      <c r="J194" s="166">
        <f>BK194</f>
        <v>0</v>
      </c>
      <c r="L194" s="163"/>
      <c r="M194" s="167"/>
      <c r="N194" s="168"/>
      <c r="O194" s="168"/>
      <c r="P194" s="169">
        <f>SUM(P195:P196)</f>
        <v>5.9135999999999997</v>
      </c>
      <c r="Q194" s="168"/>
      <c r="R194" s="169">
        <f>SUM(R195:R196)</f>
        <v>1.9264E-2</v>
      </c>
      <c r="S194" s="168"/>
      <c r="T194" s="170">
        <f>SUM(T195:T196)</f>
        <v>0</v>
      </c>
      <c r="AR194" s="164" t="s">
        <v>121</v>
      </c>
      <c r="AT194" s="171" t="s">
        <v>68</v>
      </c>
      <c r="AU194" s="171" t="s">
        <v>8</v>
      </c>
      <c r="AY194" s="164" t="s">
        <v>113</v>
      </c>
      <c r="BK194" s="172">
        <f>SUM(BK195:BK196)</f>
        <v>0</v>
      </c>
    </row>
    <row r="195" spans="1:65" s="148" customFormat="1" ht="24.2" customHeight="1">
      <c r="A195" s="134"/>
      <c r="B195" s="135"/>
      <c r="C195" s="136">
        <v>54</v>
      </c>
      <c r="D195" s="136" t="s">
        <v>116</v>
      </c>
      <c r="E195" s="137" t="s">
        <v>287</v>
      </c>
      <c r="F195" s="138" t="s">
        <v>288</v>
      </c>
      <c r="G195" s="139" t="s">
        <v>119</v>
      </c>
      <c r="H195" s="140">
        <v>22.4</v>
      </c>
      <c r="I195" s="228"/>
      <c r="J195" s="141">
        <f>ROUND(I195*H195,0)</f>
        <v>0</v>
      </c>
      <c r="K195" s="142"/>
      <c r="L195" s="143"/>
      <c r="M195" s="144" t="s">
        <v>1</v>
      </c>
      <c r="N195" s="145" t="s">
        <v>35</v>
      </c>
      <c r="O195" s="146">
        <v>7.4999999999999997E-2</v>
      </c>
      <c r="P195" s="146">
        <f>O195*H195</f>
        <v>1.68</v>
      </c>
      <c r="Q195" s="146">
        <v>1.3999999999999999E-4</v>
      </c>
      <c r="R195" s="146">
        <f>Q195*H195</f>
        <v>3.1359999999999995E-3</v>
      </c>
      <c r="S195" s="146">
        <v>0</v>
      </c>
      <c r="T195" s="147">
        <f>S195*H195</f>
        <v>0</v>
      </c>
      <c r="U195" s="134"/>
      <c r="V195" s="134"/>
      <c r="W195" s="134"/>
      <c r="X195" s="134"/>
      <c r="Y195" s="134"/>
      <c r="Z195" s="134"/>
      <c r="AA195" s="134"/>
      <c r="AB195" s="134"/>
      <c r="AC195" s="134"/>
      <c r="AD195" s="134"/>
      <c r="AE195" s="134"/>
      <c r="AR195" s="149" t="s">
        <v>169</v>
      </c>
      <c r="AT195" s="149" t="s">
        <v>116</v>
      </c>
      <c r="AU195" s="149" t="s">
        <v>121</v>
      </c>
      <c r="AY195" s="150" t="s">
        <v>113</v>
      </c>
      <c r="BE195" s="151">
        <f>IF(N195="základní",J195,0)</f>
        <v>0</v>
      </c>
      <c r="BF195" s="151">
        <f>IF(N195="snížená",J195,0)</f>
        <v>0</v>
      </c>
      <c r="BG195" s="151">
        <f>IF(N195="zákl. přenesená",J195,0)</f>
        <v>0</v>
      </c>
      <c r="BH195" s="151">
        <f>IF(N195="sníž. přenesená",J195,0)</f>
        <v>0</v>
      </c>
      <c r="BI195" s="151">
        <f>IF(N195="nulová",J195,0)</f>
        <v>0</v>
      </c>
      <c r="BJ195" s="150" t="s">
        <v>121</v>
      </c>
      <c r="BK195" s="151">
        <f>ROUND(I195*H195,0)</f>
        <v>0</v>
      </c>
      <c r="BL195" s="150" t="s">
        <v>169</v>
      </c>
      <c r="BM195" s="149" t="s">
        <v>289</v>
      </c>
    </row>
    <row r="196" spans="1:65" s="148" customFormat="1" ht="24.2" customHeight="1">
      <c r="A196" s="134"/>
      <c r="B196" s="135"/>
      <c r="C196" s="136">
        <v>55</v>
      </c>
      <c r="D196" s="136" t="s">
        <v>116</v>
      </c>
      <c r="E196" s="137" t="s">
        <v>290</v>
      </c>
      <c r="F196" s="138" t="s">
        <v>291</v>
      </c>
      <c r="G196" s="139" t="s">
        <v>119</v>
      </c>
      <c r="H196" s="140">
        <v>22.4</v>
      </c>
      <c r="I196" s="228"/>
      <c r="J196" s="141">
        <f>ROUND(I196*H196,0)</f>
        <v>0</v>
      </c>
      <c r="K196" s="142"/>
      <c r="L196" s="143"/>
      <c r="M196" s="144" t="s">
        <v>1</v>
      </c>
      <c r="N196" s="145" t="s">
        <v>35</v>
      </c>
      <c r="O196" s="146">
        <v>0.189</v>
      </c>
      <c r="P196" s="146">
        <f>O196*H196</f>
        <v>4.2336</v>
      </c>
      <c r="Q196" s="146">
        <v>7.2000000000000005E-4</v>
      </c>
      <c r="R196" s="146">
        <f>Q196*H196</f>
        <v>1.6128E-2</v>
      </c>
      <c r="S196" s="146">
        <v>0</v>
      </c>
      <c r="T196" s="147">
        <f>S196*H196</f>
        <v>0</v>
      </c>
      <c r="U196" s="134"/>
      <c r="V196" s="134"/>
      <c r="W196" s="134"/>
      <c r="X196" s="134"/>
      <c r="Y196" s="134"/>
      <c r="Z196" s="134"/>
      <c r="AA196" s="134"/>
      <c r="AB196" s="134"/>
      <c r="AC196" s="134"/>
      <c r="AD196" s="134"/>
      <c r="AE196" s="134"/>
      <c r="AR196" s="149" t="s">
        <v>169</v>
      </c>
      <c r="AT196" s="149" t="s">
        <v>116</v>
      </c>
      <c r="AU196" s="149" t="s">
        <v>121</v>
      </c>
      <c r="AY196" s="150" t="s">
        <v>113</v>
      </c>
      <c r="BE196" s="151">
        <f>IF(N196="základní",J196,0)</f>
        <v>0</v>
      </c>
      <c r="BF196" s="151">
        <f>IF(N196="snížená",J196,0)</f>
        <v>0</v>
      </c>
      <c r="BG196" s="151">
        <f>IF(N196="zákl. přenesená",J196,0)</f>
        <v>0</v>
      </c>
      <c r="BH196" s="151">
        <f>IF(N196="sníž. přenesená",J196,0)</f>
        <v>0</v>
      </c>
      <c r="BI196" s="151">
        <f>IF(N196="nulová",J196,0)</f>
        <v>0</v>
      </c>
      <c r="BJ196" s="150" t="s">
        <v>121</v>
      </c>
      <c r="BK196" s="151">
        <f>ROUND(I196*H196,0)</f>
        <v>0</v>
      </c>
      <c r="BL196" s="150" t="s">
        <v>169</v>
      </c>
      <c r="BM196" s="149" t="s">
        <v>292</v>
      </c>
    </row>
    <row r="197" spans="1:65" s="162" customFormat="1" ht="25.9" customHeight="1">
      <c r="B197" s="163"/>
      <c r="D197" s="164" t="s">
        <v>68</v>
      </c>
      <c r="E197" s="173" t="s">
        <v>293</v>
      </c>
      <c r="F197" s="173" t="s">
        <v>294</v>
      </c>
      <c r="J197" s="174">
        <f>BK197</f>
        <v>0</v>
      </c>
      <c r="L197" s="163"/>
      <c r="M197" s="167"/>
      <c r="N197" s="168"/>
      <c r="O197" s="168"/>
      <c r="P197" s="169">
        <f>P198</f>
        <v>0</v>
      </c>
      <c r="Q197" s="168"/>
      <c r="R197" s="169">
        <f>R198</f>
        <v>0</v>
      </c>
      <c r="S197" s="168"/>
      <c r="T197" s="170">
        <f>T198</f>
        <v>0</v>
      </c>
      <c r="AR197" s="164" t="s">
        <v>132</v>
      </c>
      <c r="AT197" s="171" t="s">
        <v>68</v>
      </c>
      <c r="AU197" s="171" t="s">
        <v>69</v>
      </c>
      <c r="AY197" s="164" t="s">
        <v>113</v>
      </c>
      <c r="BK197" s="172">
        <f>BK198</f>
        <v>0</v>
      </c>
    </row>
    <row r="198" spans="1:65" s="162" customFormat="1" ht="22.9" customHeight="1">
      <c r="B198" s="163"/>
      <c r="D198" s="164" t="s">
        <v>68</v>
      </c>
      <c r="E198" s="165" t="s">
        <v>295</v>
      </c>
      <c r="F198" s="165" t="s">
        <v>296</v>
      </c>
      <c r="J198" s="166">
        <f>BK198</f>
        <v>0</v>
      </c>
      <c r="L198" s="163"/>
      <c r="M198" s="167"/>
      <c r="N198" s="168"/>
      <c r="O198" s="168"/>
      <c r="P198" s="169">
        <f>SUM(P199:P200)</f>
        <v>0</v>
      </c>
      <c r="Q198" s="168"/>
      <c r="R198" s="169">
        <f>SUM(R199:R200)</f>
        <v>0</v>
      </c>
      <c r="S198" s="168"/>
      <c r="T198" s="170">
        <f>SUM(T199:T200)</f>
        <v>0</v>
      </c>
      <c r="AR198" s="164" t="s">
        <v>132</v>
      </c>
      <c r="AT198" s="171" t="s">
        <v>68</v>
      </c>
      <c r="AU198" s="171" t="s">
        <v>8</v>
      </c>
      <c r="AY198" s="164" t="s">
        <v>113</v>
      </c>
      <c r="BK198" s="172">
        <f>SUM(BK199:BK200)</f>
        <v>0</v>
      </c>
    </row>
    <row r="199" spans="1:65" s="148" customFormat="1" ht="14.45" customHeight="1">
      <c r="A199" s="134"/>
      <c r="B199" s="135"/>
      <c r="C199" s="136">
        <v>56</v>
      </c>
      <c r="D199" s="136" t="s">
        <v>116</v>
      </c>
      <c r="E199" s="137" t="s">
        <v>297</v>
      </c>
      <c r="F199" s="138" t="s">
        <v>296</v>
      </c>
      <c r="G199" s="139" t="s">
        <v>313</v>
      </c>
      <c r="H199" s="140">
        <v>1</v>
      </c>
      <c r="I199" s="228"/>
      <c r="J199" s="141">
        <f>ROUND(I199*H199,0)</f>
        <v>0</v>
      </c>
      <c r="K199" s="142"/>
      <c r="L199" s="143"/>
      <c r="M199" s="144" t="s">
        <v>1</v>
      </c>
      <c r="N199" s="145" t="s">
        <v>35</v>
      </c>
      <c r="O199" s="146">
        <v>0</v>
      </c>
      <c r="P199" s="146">
        <f>O199*H199</f>
        <v>0</v>
      </c>
      <c r="Q199" s="146">
        <v>0</v>
      </c>
      <c r="R199" s="146">
        <f>Q199*H199</f>
        <v>0</v>
      </c>
      <c r="S199" s="146">
        <v>0</v>
      </c>
      <c r="T199" s="147">
        <f>S199*H199</f>
        <v>0</v>
      </c>
      <c r="U199" s="134"/>
      <c r="V199" s="134"/>
      <c r="W199" s="134"/>
      <c r="X199" s="134"/>
      <c r="Y199" s="134"/>
      <c r="Z199" s="134"/>
      <c r="AA199" s="134"/>
      <c r="AB199" s="134"/>
      <c r="AC199" s="134"/>
      <c r="AD199" s="134"/>
      <c r="AE199" s="134"/>
      <c r="AR199" s="149" t="s">
        <v>298</v>
      </c>
      <c r="AT199" s="149" t="s">
        <v>116</v>
      </c>
      <c r="AU199" s="149" t="s">
        <v>121</v>
      </c>
      <c r="AY199" s="150" t="s">
        <v>113</v>
      </c>
      <c r="BE199" s="151">
        <f>IF(N199="základní",J199,0)</f>
        <v>0</v>
      </c>
      <c r="BF199" s="151">
        <f>IF(N199="snížená",J199,0)</f>
        <v>0</v>
      </c>
      <c r="BG199" s="151">
        <f>IF(N199="zákl. přenesená",J199,0)</f>
        <v>0</v>
      </c>
      <c r="BH199" s="151">
        <f>IF(N199="sníž. přenesená",J199,0)</f>
        <v>0</v>
      </c>
      <c r="BI199" s="151">
        <f>IF(N199="nulová",J199,0)</f>
        <v>0</v>
      </c>
      <c r="BJ199" s="150" t="s">
        <v>121</v>
      </c>
      <c r="BK199" s="151">
        <f>ROUND(I199*H199,0)</f>
        <v>0</v>
      </c>
      <c r="BL199" s="150" t="s">
        <v>298</v>
      </c>
      <c r="BM199" s="149" t="s">
        <v>299</v>
      </c>
    </row>
    <row r="200" spans="1:65" s="148" customFormat="1" ht="24" customHeight="1">
      <c r="A200" s="134"/>
      <c r="B200" s="135"/>
      <c r="C200" s="136">
        <v>57</v>
      </c>
      <c r="D200" s="136" t="s">
        <v>116</v>
      </c>
      <c r="E200" s="137" t="s">
        <v>300</v>
      </c>
      <c r="F200" s="138" t="s">
        <v>315</v>
      </c>
      <c r="G200" s="139" t="s">
        <v>313</v>
      </c>
      <c r="H200" s="140">
        <v>1</v>
      </c>
      <c r="I200" s="228"/>
      <c r="J200" s="141">
        <f>ROUND(I200*H200,0)</f>
        <v>0</v>
      </c>
      <c r="K200" s="142"/>
      <c r="L200" s="143"/>
      <c r="M200" s="184" t="s">
        <v>1</v>
      </c>
      <c r="N200" s="185" t="s">
        <v>35</v>
      </c>
      <c r="O200" s="186">
        <v>0</v>
      </c>
      <c r="P200" s="186">
        <f>O200*H200</f>
        <v>0</v>
      </c>
      <c r="Q200" s="186">
        <v>0</v>
      </c>
      <c r="R200" s="186">
        <f>Q200*H200</f>
        <v>0</v>
      </c>
      <c r="S200" s="186">
        <v>0</v>
      </c>
      <c r="T200" s="187">
        <f>S200*H200</f>
        <v>0</v>
      </c>
      <c r="U200" s="134"/>
      <c r="V200" s="134"/>
      <c r="W200" s="134"/>
      <c r="X200" s="134"/>
      <c r="Y200" s="134"/>
      <c r="Z200" s="134"/>
      <c r="AA200" s="134"/>
      <c r="AB200" s="134"/>
      <c r="AC200" s="134"/>
      <c r="AD200" s="134"/>
      <c r="AE200" s="134"/>
      <c r="AR200" s="149" t="s">
        <v>298</v>
      </c>
      <c r="AT200" s="149" t="s">
        <v>116</v>
      </c>
      <c r="AU200" s="149" t="s">
        <v>121</v>
      </c>
      <c r="AY200" s="150" t="s">
        <v>113</v>
      </c>
      <c r="BE200" s="151">
        <f>IF(N200="základní",J200,0)</f>
        <v>0</v>
      </c>
      <c r="BF200" s="151">
        <f>IF(N200="snížená",J200,0)</f>
        <v>0</v>
      </c>
      <c r="BG200" s="151">
        <f>IF(N200="zákl. přenesená",J200,0)</f>
        <v>0</v>
      </c>
      <c r="BH200" s="151">
        <f>IF(N200="sníž. přenesená",J200,0)</f>
        <v>0</v>
      </c>
      <c r="BI200" s="151">
        <f>IF(N200="nulová",J200,0)</f>
        <v>0</v>
      </c>
      <c r="BJ200" s="150" t="s">
        <v>121</v>
      </c>
      <c r="BK200" s="151">
        <f>ROUND(I200*H200,0)</f>
        <v>0</v>
      </c>
      <c r="BL200" s="150" t="s">
        <v>298</v>
      </c>
      <c r="BM200" s="149" t="s">
        <v>301</v>
      </c>
    </row>
    <row r="201" spans="1:65" s="148" customFormat="1" ht="12.75" customHeight="1">
      <c r="A201" s="134"/>
      <c r="B201" s="188"/>
      <c r="C201" s="189"/>
      <c r="D201" s="189"/>
      <c r="E201" s="189"/>
      <c r="F201" s="189"/>
      <c r="G201" s="189"/>
      <c r="H201" s="189"/>
      <c r="I201" s="189"/>
      <c r="J201" s="189"/>
      <c r="K201" s="189"/>
      <c r="L201" s="143"/>
      <c r="M201" s="134"/>
      <c r="O201" s="134"/>
      <c r="P201" s="134"/>
      <c r="Q201" s="134"/>
      <c r="R201" s="134"/>
      <c r="S201" s="134"/>
      <c r="T201" s="134"/>
      <c r="U201" s="134"/>
      <c r="V201" s="134"/>
      <c r="W201" s="134"/>
      <c r="X201" s="134"/>
      <c r="Y201" s="134"/>
      <c r="Z201" s="134"/>
      <c r="AA201" s="134"/>
      <c r="AB201" s="134"/>
      <c r="AC201" s="134"/>
      <c r="AD201" s="134"/>
      <c r="AE201" s="134"/>
    </row>
    <row r="202" spans="1:65" s="190" customFormat="1"/>
  </sheetData>
  <autoFilter ref="C128:K200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specifikace</vt:lpstr>
      <vt:lpstr>'Rekapitulace stavby'!Názvy_tisku</vt:lpstr>
      <vt:lpstr>specifikace!Názvy_tisku</vt:lpstr>
      <vt:lpstr>'Rekapitulace stavby'!Oblast_tisku</vt:lpstr>
      <vt:lpstr>specifikace!Oblast_tisku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DESKTOP-SA99329\PC</dc:creator>
  <cp:lastModifiedBy>Václav Franěk</cp:lastModifiedBy>
  <dcterms:created xsi:type="dcterms:W3CDTF">2020-08-11T07:11:47Z</dcterms:created>
  <dcterms:modified xsi:type="dcterms:W3CDTF">2023-08-03T07:35:33Z</dcterms:modified>
</cp:coreProperties>
</file>